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lyondellbasell-my.sharepoint.com/personal/erwin_tijssen_lyondellbasell_com/Documents/VOW/werkgroepen 2017/Verlaadsnelheden/2 juni 2021 VOW/"/>
    </mc:Choice>
  </mc:AlternateContent>
  <xr:revisionPtr revIDLastSave="164" documentId="8_{4758EDA3-AB7E-4140-9181-740C498D42D7}" xr6:coauthVersionLast="45" xr6:coauthVersionMax="45" xr10:uidLastSave="{1A67A875-F6E9-4BF5-9EAA-C793D186743D}"/>
  <bookViews>
    <workbookView xWindow="-110" yWindow="-110" windowWidth="19420" windowHeight="10420" activeTab="3" xr2:uid="{00000000-000D-0000-FFFF-FFFF00000000}"/>
  </bookViews>
  <sheets>
    <sheet name="rekenblad" sheetId="1" r:id="rId1"/>
    <sheet name="overnameblad" sheetId="2" r:id="rId2"/>
    <sheet name="correctiefactor tabel" sheetId="3" r:id="rId3"/>
    <sheet name="controlelaadsnelhede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4" l="1"/>
  <c r="D22" i="4"/>
  <c r="A41" i="4"/>
  <c r="A47" i="4"/>
  <c r="A45" i="4"/>
  <c r="A43" i="4" l="1"/>
  <c r="A49" i="4" l="1"/>
  <c r="A51" i="4" s="1"/>
  <c r="C30" i="4" s="1"/>
  <c r="C31" i="4" s="1"/>
  <c r="B11" i="2" l="1"/>
  <c r="B12" i="2"/>
  <c r="B13" i="2"/>
  <c r="B34" i="2"/>
  <c r="B14" i="2"/>
  <c r="B15" i="2"/>
  <c r="B16" i="2"/>
  <c r="B17" i="2"/>
  <c r="B18" i="2"/>
  <c r="B19" i="2"/>
  <c r="B20" i="2"/>
  <c r="B21" i="2"/>
  <c r="B22" i="2"/>
  <c r="B23" i="2"/>
  <c r="B24" i="2"/>
  <c r="B25" i="2"/>
  <c r="B26" i="2"/>
  <c r="B27" i="2"/>
  <c r="B28" i="2"/>
  <c r="B29" i="2"/>
  <c r="B30" i="2"/>
  <c r="B31" i="2"/>
  <c r="B32" i="2"/>
  <c r="B33" i="2"/>
  <c r="N28" i="1"/>
  <c r="J12" i="2" s="1"/>
  <c r="N29" i="1"/>
  <c r="J13" i="2" s="1"/>
  <c r="N30" i="1"/>
  <c r="J14" i="2" s="1"/>
  <c r="N31" i="1"/>
  <c r="J15" i="2" s="1"/>
  <c r="N32" i="1"/>
  <c r="J16" i="2" s="1"/>
  <c r="N33" i="1"/>
  <c r="J17" i="2" s="1"/>
  <c r="N34" i="1"/>
  <c r="J18" i="2" s="1"/>
  <c r="N35" i="1"/>
  <c r="J19" i="2" s="1"/>
  <c r="N36" i="1"/>
  <c r="J20" i="2" s="1"/>
  <c r="N37" i="1"/>
  <c r="J21" i="2" s="1"/>
  <c r="N38" i="1"/>
  <c r="J22" i="2" s="1"/>
  <c r="N39" i="1"/>
  <c r="J23" i="2" s="1"/>
  <c r="N40" i="1"/>
  <c r="J24" i="2" s="1"/>
  <c r="N41" i="1"/>
  <c r="J25" i="2" s="1"/>
  <c r="N42" i="1"/>
  <c r="J26" i="2" s="1"/>
  <c r="N43" i="1"/>
  <c r="J27" i="2" s="1"/>
  <c r="N44" i="1"/>
  <c r="J28" i="2" s="1"/>
  <c r="N45" i="1"/>
  <c r="J29" i="2" s="1"/>
  <c r="N46" i="1"/>
  <c r="J30" i="2" s="1"/>
  <c r="N47" i="1"/>
  <c r="J31" i="2" s="1"/>
  <c r="N48" i="1"/>
  <c r="J32" i="2" s="1"/>
  <c r="N49" i="1"/>
  <c r="J33" i="2" s="1"/>
  <c r="N50" i="1"/>
  <c r="J34" i="2" s="1"/>
  <c r="N27" i="1"/>
  <c r="J11" i="2" s="1"/>
  <c r="M28" i="1"/>
  <c r="I12" i="2" s="1"/>
  <c r="M29" i="1"/>
  <c r="I13" i="2" s="1"/>
  <c r="M30" i="1"/>
  <c r="I14" i="2" s="1"/>
  <c r="M31" i="1"/>
  <c r="I15" i="2" s="1"/>
  <c r="M32" i="1"/>
  <c r="I16" i="2" s="1"/>
  <c r="M33" i="1"/>
  <c r="I17" i="2" s="1"/>
  <c r="M34" i="1"/>
  <c r="I18" i="2" s="1"/>
  <c r="M35" i="1"/>
  <c r="I19" i="2" s="1"/>
  <c r="M36" i="1"/>
  <c r="I20" i="2" s="1"/>
  <c r="M37" i="1"/>
  <c r="I21" i="2" s="1"/>
  <c r="M38" i="1"/>
  <c r="I22" i="2" s="1"/>
  <c r="M39" i="1"/>
  <c r="I23" i="2" s="1"/>
  <c r="M40" i="1"/>
  <c r="I24" i="2" s="1"/>
  <c r="M41" i="1"/>
  <c r="I25" i="2" s="1"/>
  <c r="M42" i="1"/>
  <c r="I26" i="2" s="1"/>
  <c r="M43" i="1"/>
  <c r="I27" i="2" s="1"/>
  <c r="M44" i="1"/>
  <c r="I28" i="2" s="1"/>
  <c r="M45" i="1"/>
  <c r="I29" i="2" s="1"/>
  <c r="M46" i="1"/>
  <c r="I30" i="2" s="1"/>
  <c r="M47" i="1"/>
  <c r="I31" i="2" s="1"/>
  <c r="M48" i="1"/>
  <c r="I32" i="2" s="1"/>
  <c r="M49" i="1"/>
  <c r="I33" i="2" s="1"/>
  <c r="M50" i="1"/>
  <c r="I34" i="2" s="1"/>
  <c r="M27" i="1"/>
  <c r="I11" i="2" s="1"/>
  <c r="L28" i="1"/>
  <c r="H12" i="2" s="1"/>
  <c r="L29" i="1"/>
  <c r="H13" i="2" s="1"/>
  <c r="L30" i="1"/>
  <c r="H14" i="2" s="1"/>
  <c r="L31" i="1"/>
  <c r="H15" i="2" s="1"/>
  <c r="L32" i="1"/>
  <c r="H16" i="2" s="1"/>
  <c r="L33" i="1"/>
  <c r="H17" i="2" s="1"/>
  <c r="L34" i="1"/>
  <c r="H18" i="2" s="1"/>
  <c r="L35" i="1"/>
  <c r="H19" i="2" s="1"/>
  <c r="L36" i="1"/>
  <c r="H20" i="2" s="1"/>
  <c r="L37" i="1"/>
  <c r="H21" i="2" s="1"/>
  <c r="L38" i="1"/>
  <c r="H22" i="2" s="1"/>
  <c r="L39" i="1"/>
  <c r="H23" i="2" s="1"/>
  <c r="L40" i="1"/>
  <c r="H24" i="2" s="1"/>
  <c r="L41" i="1"/>
  <c r="H25" i="2" s="1"/>
  <c r="L42" i="1"/>
  <c r="H26" i="2" s="1"/>
  <c r="L43" i="1"/>
  <c r="H27" i="2" s="1"/>
  <c r="L44" i="1"/>
  <c r="H28" i="2" s="1"/>
  <c r="L45" i="1"/>
  <c r="H29" i="2" s="1"/>
  <c r="L46" i="1"/>
  <c r="H30" i="2" s="1"/>
  <c r="L47" i="1"/>
  <c r="H31" i="2" s="1"/>
  <c r="L48" i="1"/>
  <c r="H32" i="2" s="1"/>
  <c r="L49" i="1"/>
  <c r="H33" i="2" s="1"/>
  <c r="L50" i="1"/>
  <c r="H34" i="2" s="1"/>
  <c r="L27" i="1"/>
  <c r="H11" i="2" s="1"/>
  <c r="K28" i="1"/>
  <c r="G12" i="2" s="1"/>
  <c r="K29" i="1"/>
  <c r="G13" i="2" s="1"/>
  <c r="K30" i="1"/>
  <c r="G14" i="2" s="1"/>
  <c r="K31" i="1"/>
  <c r="G15" i="2" s="1"/>
  <c r="K32" i="1"/>
  <c r="G16" i="2" s="1"/>
  <c r="K33" i="1"/>
  <c r="G17" i="2" s="1"/>
  <c r="K34" i="1"/>
  <c r="G18" i="2" s="1"/>
  <c r="K35" i="1"/>
  <c r="G19" i="2" s="1"/>
  <c r="K36" i="1"/>
  <c r="G20" i="2" s="1"/>
  <c r="K37" i="1"/>
  <c r="G21" i="2" s="1"/>
  <c r="K38" i="1"/>
  <c r="G22" i="2" s="1"/>
  <c r="K39" i="1"/>
  <c r="G23" i="2" s="1"/>
  <c r="K40" i="1"/>
  <c r="G24" i="2" s="1"/>
  <c r="K41" i="1"/>
  <c r="G25" i="2" s="1"/>
  <c r="K42" i="1"/>
  <c r="G26" i="2" s="1"/>
  <c r="K43" i="1"/>
  <c r="G27" i="2" s="1"/>
  <c r="K44" i="1"/>
  <c r="G28" i="2" s="1"/>
  <c r="K45" i="1"/>
  <c r="G29" i="2" s="1"/>
  <c r="K46" i="1"/>
  <c r="G30" i="2" s="1"/>
  <c r="K47" i="1"/>
  <c r="G31" i="2" s="1"/>
  <c r="K48" i="1"/>
  <c r="G32" i="2" s="1"/>
  <c r="K49" i="1"/>
  <c r="G33" i="2" s="1"/>
  <c r="K50" i="1"/>
  <c r="G34" i="2" s="1"/>
  <c r="K27" i="1"/>
  <c r="G11" i="2" s="1"/>
  <c r="I28" i="1"/>
  <c r="E12" i="2" s="1"/>
  <c r="I29" i="1"/>
  <c r="E13" i="2" s="1"/>
  <c r="I30" i="1"/>
  <c r="E14" i="2" s="1"/>
  <c r="I31" i="1"/>
  <c r="E15" i="2" s="1"/>
  <c r="I32" i="1"/>
  <c r="E16" i="2" s="1"/>
  <c r="I33" i="1"/>
  <c r="E17" i="2" s="1"/>
  <c r="I34" i="1"/>
  <c r="E18" i="2" s="1"/>
  <c r="I35" i="1"/>
  <c r="E19" i="2" s="1"/>
  <c r="I36" i="1"/>
  <c r="E20" i="2" s="1"/>
  <c r="I37" i="1"/>
  <c r="E21" i="2" s="1"/>
  <c r="I38" i="1"/>
  <c r="E22" i="2" s="1"/>
  <c r="I39" i="1"/>
  <c r="E23" i="2" s="1"/>
  <c r="I40" i="1"/>
  <c r="E24" i="2" s="1"/>
  <c r="I41" i="1"/>
  <c r="E25" i="2" s="1"/>
  <c r="I42" i="1"/>
  <c r="E26" i="2" s="1"/>
  <c r="I43" i="1"/>
  <c r="E27" i="2" s="1"/>
  <c r="I44" i="1"/>
  <c r="E28" i="2" s="1"/>
  <c r="I45" i="1"/>
  <c r="E29" i="2" s="1"/>
  <c r="I46" i="1"/>
  <c r="E30" i="2" s="1"/>
  <c r="I47" i="1"/>
  <c r="E31" i="2" s="1"/>
  <c r="I48" i="1"/>
  <c r="E32" i="2" s="1"/>
  <c r="I49" i="1"/>
  <c r="E33" i="2" s="1"/>
  <c r="I50" i="1"/>
  <c r="E34" i="2" s="1"/>
  <c r="I27" i="1"/>
  <c r="E11" i="2" s="1"/>
  <c r="H50" i="1"/>
  <c r="D34" i="2" s="1"/>
  <c r="H28" i="1"/>
  <c r="D12" i="2" s="1"/>
  <c r="H29" i="1"/>
  <c r="D13" i="2" s="1"/>
  <c r="H30" i="1"/>
  <c r="D14" i="2" s="1"/>
  <c r="H31" i="1"/>
  <c r="D15" i="2" s="1"/>
  <c r="H32" i="1"/>
  <c r="D16" i="2" s="1"/>
  <c r="H33" i="1"/>
  <c r="D17" i="2" s="1"/>
  <c r="H34" i="1"/>
  <c r="D18" i="2" s="1"/>
  <c r="H35" i="1"/>
  <c r="D19" i="2" s="1"/>
  <c r="H36" i="1"/>
  <c r="D20" i="2" s="1"/>
  <c r="H37" i="1"/>
  <c r="D21" i="2" s="1"/>
  <c r="H38" i="1"/>
  <c r="D22" i="2" s="1"/>
  <c r="H39" i="1"/>
  <c r="D23" i="2" s="1"/>
  <c r="H40" i="1"/>
  <c r="D24" i="2" s="1"/>
  <c r="H41" i="1"/>
  <c r="D25" i="2" s="1"/>
  <c r="H42" i="1"/>
  <c r="D26" i="2" s="1"/>
  <c r="H43" i="1"/>
  <c r="D27" i="2" s="1"/>
  <c r="H44" i="1"/>
  <c r="D28" i="2" s="1"/>
  <c r="H45" i="1"/>
  <c r="D29" i="2" s="1"/>
  <c r="H46" i="1"/>
  <c r="D30" i="2" s="1"/>
  <c r="H47" i="1"/>
  <c r="D31" i="2" s="1"/>
  <c r="H48" i="1"/>
  <c r="D32" i="2" s="1"/>
  <c r="H49" i="1"/>
  <c r="D33" i="2" s="1"/>
  <c r="H27" i="1"/>
  <c r="D11" i="2" s="1"/>
  <c r="O28" i="1" l="1"/>
  <c r="K12" i="2" s="1"/>
  <c r="O29" i="1"/>
  <c r="K13" i="2" s="1"/>
  <c r="O30" i="1"/>
  <c r="K14" i="2" s="1"/>
  <c r="O31" i="1"/>
  <c r="K15" i="2" s="1"/>
  <c r="O32" i="1"/>
  <c r="K16" i="2" s="1"/>
  <c r="O33" i="1"/>
  <c r="K17" i="2" s="1"/>
  <c r="O34" i="1"/>
  <c r="K18" i="2" s="1"/>
  <c r="O35" i="1"/>
  <c r="K19" i="2" s="1"/>
  <c r="O36" i="1"/>
  <c r="K20" i="2" s="1"/>
  <c r="O37" i="1"/>
  <c r="K21" i="2" s="1"/>
  <c r="O38" i="1"/>
  <c r="K22" i="2" s="1"/>
  <c r="O39" i="1"/>
  <c r="K23" i="2" s="1"/>
  <c r="O40" i="1"/>
  <c r="K24" i="2" s="1"/>
  <c r="O41" i="1"/>
  <c r="K25" i="2" s="1"/>
  <c r="O42" i="1"/>
  <c r="K26" i="2" s="1"/>
  <c r="O43" i="1"/>
  <c r="K27" i="2" s="1"/>
  <c r="O44" i="1"/>
  <c r="K28" i="2" s="1"/>
  <c r="O45" i="1"/>
  <c r="K29" i="2" s="1"/>
  <c r="O46" i="1"/>
  <c r="K30" i="2" s="1"/>
  <c r="O47" i="1"/>
  <c r="K31" i="2" s="1"/>
  <c r="O48" i="1"/>
  <c r="K32" i="2" s="1"/>
  <c r="O49" i="1"/>
  <c r="K33" i="2" s="1"/>
  <c r="O50" i="1"/>
  <c r="K34" i="2" s="1"/>
  <c r="O27" i="1"/>
  <c r="K11" i="2" s="1"/>
  <c r="E17" i="1"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4" i="3"/>
  <c r="B3" i="3"/>
  <c r="B2" i="3"/>
  <c r="Q29" i="1"/>
  <c r="M13" i="2" s="1"/>
  <c r="R29" i="1"/>
  <c r="N13" i="2" s="1"/>
  <c r="Q30" i="1"/>
  <c r="M14" i="2" s="1"/>
  <c r="R30" i="1"/>
  <c r="N14" i="2" s="1"/>
  <c r="Q31" i="1"/>
  <c r="M15" i="2" s="1"/>
  <c r="R31" i="1"/>
  <c r="N15" i="2" s="1"/>
  <c r="Q32" i="1"/>
  <c r="M16" i="2" s="1"/>
  <c r="R32" i="1"/>
  <c r="N16" i="2" s="1"/>
  <c r="Q33" i="1"/>
  <c r="M17" i="2" s="1"/>
  <c r="R33" i="1"/>
  <c r="N17" i="2" s="1"/>
  <c r="Q34" i="1"/>
  <c r="M18" i="2" s="1"/>
  <c r="R34" i="1"/>
  <c r="N18" i="2" s="1"/>
  <c r="Q35" i="1"/>
  <c r="M19" i="2" s="1"/>
  <c r="R35" i="1"/>
  <c r="N19" i="2" s="1"/>
  <c r="Q36" i="1"/>
  <c r="M20" i="2" s="1"/>
  <c r="R36" i="1"/>
  <c r="N20" i="2" s="1"/>
  <c r="Q37" i="1"/>
  <c r="M21" i="2" s="1"/>
  <c r="R37" i="1"/>
  <c r="N21" i="2" s="1"/>
  <c r="Q38" i="1"/>
  <c r="M22" i="2" s="1"/>
  <c r="R38" i="1"/>
  <c r="N22" i="2" s="1"/>
  <c r="Q39" i="1"/>
  <c r="M23" i="2" s="1"/>
  <c r="R39" i="1"/>
  <c r="N23" i="2" s="1"/>
  <c r="Q40" i="1"/>
  <c r="M24" i="2" s="1"/>
  <c r="R40" i="1"/>
  <c r="N24" i="2" s="1"/>
  <c r="Q41" i="1"/>
  <c r="M25" i="2" s="1"/>
  <c r="R41" i="1"/>
  <c r="N25" i="2" s="1"/>
  <c r="Q42" i="1"/>
  <c r="M26" i="2" s="1"/>
  <c r="R42" i="1"/>
  <c r="N26" i="2" s="1"/>
  <c r="Q43" i="1"/>
  <c r="M27" i="2" s="1"/>
  <c r="R43" i="1"/>
  <c r="N27" i="2" s="1"/>
  <c r="Q44" i="1"/>
  <c r="M28" i="2" s="1"/>
  <c r="R44" i="1"/>
  <c r="N28" i="2" s="1"/>
  <c r="Q45" i="1"/>
  <c r="M29" i="2" s="1"/>
  <c r="R45" i="1"/>
  <c r="N29" i="2" s="1"/>
  <c r="Q46" i="1"/>
  <c r="M30" i="2" s="1"/>
  <c r="R46" i="1"/>
  <c r="N30" i="2" s="1"/>
  <c r="Q47" i="1"/>
  <c r="M31" i="2" s="1"/>
  <c r="R47" i="1"/>
  <c r="N31" i="2" s="1"/>
  <c r="Q48" i="1"/>
  <c r="M32" i="2" s="1"/>
  <c r="R48" i="1"/>
  <c r="N32" i="2" s="1"/>
  <c r="Q49" i="1"/>
  <c r="M33" i="2" s="1"/>
  <c r="R49" i="1"/>
  <c r="N33" i="2" s="1"/>
  <c r="Q50" i="1"/>
  <c r="M34" i="2" s="1"/>
  <c r="R50" i="1"/>
  <c r="N34" i="2" s="1"/>
  <c r="Q28" i="1"/>
  <c r="M12" i="2" s="1"/>
  <c r="R28" i="1"/>
  <c r="N12" i="2" s="1"/>
  <c r="R27" i="1"/>
  <c r="N11" i="2" s="1"/>
  <c r="Q27" i="1"/>
  <c r="M11" i="2" s="1"/>
  <c r="G29" i="1"/>
  <c r="C13" i="2" s="1"/>
  <c r="J29" i="1"/>
  <c r="F13" i="2" s="1"/>
  <c r="P29" i="1"/>
  <c r="L13" i="2" s="1"/>
  <c r="G30" i="1"/>
  <c r="C14" i="2" s="1"/>
  <c r="J30" i="1"/>
  <c r="F14" i="2" s="1"/>
  <c r="P30" i="1"/>
  <c r="L14" i="2" s="1"/>
  <c r="G31" i="1"/>
  <c r="C15" i="2" s="1"/>
  <c r="J31" i="1"/>
  <c r="F15" i="2" s="1"/>
  <c r="P31" i="1"/>
  <c r="L15" i="2" s="1"/>
  <c r="G32" i="1"/>
  <c r="C16" i="2" s="1"/>
  <c r="J32" i="1"/>
  <c r="F16" i="2" s="1"/>
  <c r="P32" i="1"/>
  <c r="L16" i="2" s="1"/>
  <c r="G33" i="1"/>
  <c r="C17" i="2" s="1"/>
  <c r="J33" i="1"/>
  <c r="F17" i="2" s="1"/>
  <c r="P33" i="1"/>
  <c r="L17" i="2" s="1"/>
  <c r="G34" i="1"/>
  <c r="C18" i="2" s="1"/>
  <c r="J34" i="1"/>
  <c r="F18" i="2" s="1"/>
  <c r="P34" i="1"/>
  <c r="L18" i="2" s="1"/>
  <c r="G35" i="1"/>
  <c r="C19" i="2" s="1"/>
  <c r="J35" i="1"/>
  <c r="F19" i="2" s="1"/>
  <c r="P35" i="1"/>
  <c r="L19" i="2" s="1"/>
  <c r="G36" i="1"/>
  <c r="C20" i="2" s="1"/>
  <c r="J36" i="1"/>
  <c r="F20" i="2" s="1"/>
  <c r="P36" i="1"/>
  <c r="L20" i="2" s="1"/>
  <c r="G37" i="1"/>
  <c r="C21" i="2" s="1"/>
  <c r="J37" i="1"/>
  <c r="F21" i="2" s="1"/>
  <c r="P37" i="1"/>
  <c r="L21" i="2" s="1"/>
  <c r="G38" i="1"/>
  <c r="C22" i="2" s="1"/>
  <c r="J38" i="1"/>
  <c r="F22" i="2" s="1"/>
  <c r="P38" i="1"/>
  <c r="L22" i="2" s="1"/>
  <c r="G39" i="1"/>
  <c r="C23" i="2" s="1"/>
  <c r="J39" i="1"/>
  <c r="F23" i="2" s="1"/>
  <c r="P39" i="1"/>
  <c r="L23" i="2" s="1"/>
  <c r="G40" i="1"/>
  <c r="C24" i="2" s="1"/>
  <c r="J40" i="1"/>
  <c r="F24" i="2" s="1"/>
  <c r="P40" i="1"/>
  <c r="L24" i="2" s="1"/>
  <c r="G41" i="1"/>
  <c r="C25" i="2" s="1"/>
  <c r="J41" i="1"/>
  <c r="F25" i="2" s="1"/>
  <c r="P41" i="1"/>
  <c r="L25" i="2" s="1"/>
  <c r="G42" i="1"/>
  <c r="C26" i="2" s="1"/>
  <c r="J42" i="1"/>
  <c r="F26" i="2" s="1"/>
  <c r="P42" i="1"/>
  <c r="L26" i="2" s="1"/>
  <c r="G43" i="1"/>
  <c r="C27" i="2" s="1"/>
  <c r="J43" i="1"/>
  <c r="F27" i="2" s="1"/>
  <c r="P43" i="1"/>
  <c r="L27" i="2" s="1"/>
  <c r="G44" i="1"/>
  <c r="C28" i="2" s="1"/>
  <c r="J44" i="1"/>
  <c r="F28" i="2" s="1"/>
  <c r="P44" i="1"/>
  <c r="L28" i="2" s="1"/>
  <c r="G45" i="1"/>
  <c r="C29" i="2" s="1"/>
  <c r="J45" i="1"/>
  <c r="F29" i="2" s="1"/>
  <c r="P45" i="1"/>
  <c r="L29" i="2" s="1"/>
  <c r="G46" i="1"/>
  <c r="C30" i="2" s="1"/>
  <c r="J46" i="1"/>
  <c r="F30" i="2" s="1"/>
  <c r="P46" i="1"/>
  <c r="L30" i="2" s="1"/>
  <c r="G47" i="1"/>
  <c r="C31" i="2" s="1"/>
  <c r="J47" i="1"/>
  <c r="F31" i="2" s="1"/>
  <c r="P47" i="1"/>
  <c r="L31" i="2" s="1"/>
  <c r="G48" i="1"/>
  <c r="C32" i="2" s="1"/>
  <c r="J48" i="1"/>
  <c r="F32" i="2" s="1"/>
  <c r="P48" i="1"/>
  <c r="L32" i="2" s="1"/>
  <c r="G49" i="1"/>
  <c r="C33" i="2" s="1"/>
  <c r="J49" i="1"/>
  <c r="F33" i="2" s="1"/>
  <c r="P49" i="1"/>
  <c r="L33" i="2" s="1"/>
  <c r="G50" i="1"/>
  <c r="C34" i="2" s="1"/>
  <c r="J50" i="1"/>
  <c r="F34" i="2" s="1"/>
  <c r="P50" i="1"/>
  <c r="L34" i="2" s="1"/>
  <c r="G27" i="1"/>
  <c r="C11" i="2" s="1"/>
  <c r="J27" i="1"/>
  <c r="F11" i="2" s="1"/>
  <c r="P27" i="1"/>
  <c r="L11" i="2" s="1"/>
  <c r="P28" i="1"/>
  <c r="L12" i="2" s="1"/>
  <c r="J28" i="1"/>
  <c r="F12" i="2" s="1"/>
  <c r="G28" i="1"/>
  <c r="C12" i="2" s="1"/>
</calcChain>
</file>

<file path=xl/sharedStrings.xml><?xml version="1.0" encoding="utf-8"?>
<sst xmlns="http://schemas.openxmlformats.org/spreadsheetml/2006/main" count="191" uniqueCount="103">
  <si>
    <t>1,29 kg/m3</t>
  </si>
  <si>
    <t>2,50 kg/m3</t>
  </si>
  <si>
    <t>4,5 
kg/m3</t>
  </si>
  <si>
    <t>1,60 
kg/m3</t>
  </si>
  <si>
    <t>gegeven snelheid</t>
  </si>
  <si>
    <t>m3/uur</t>
  </si>
  <si>
    <t>snelheid</t>
  </si>
  <si>
    <t xml:space="preserve">laad </t>
  </si>
  <si>
    <t>laad</t>
  </si>
  <si>
    <t xml:space="preserve">los </t>
  </si>
  <si>
    <t>4. Herhaal  stap 1, 2 en 3 voor de gegeven waarden voor meerdere  ladingtanks</t>
  </si>
  <si>
    <t>lading tank(s)</t>
  </si>
  <si>
    <t>5,0
kg/m3</t>
  </si>
  <si>
    <t>5,5 
kg/m3</t>
  </si>
  <si>
    <t>gegeven dampdichtheid</t>
  </si>
  <si>
    <t>kg/m3</t>
  </si>
  <si>
    <t>gegeven dampdichtheid  in kg/m3</t>
  </si>
  <si>
    <t>"laad/lossnelheid correctiefactor" tov de basis 1,29 kg/m3 = 1</t>
  </si>
  <si>
    <t>doorberekening dampdichtheid correctiefactor  bij  dampdichtheid product  &gt; 4,5 kg/m3</t>
  </si>
  <si>
    <t xml:space="preserve">Formule van de kromme is </t>
  </si>
  <si>
    <r>
      <t>Y=1,1348X</t>
    </r>
    <r>
      <rPr>
        <b/>
        <vertAlign val="superscript"/>
        <sz val="14"/>
        <color rgb="FFC00000"/>
        <rFont val="Calibri"/>
        <family val="2"/>
        <scheme val="minor"/>
      </rPr>
      <t>-0,5</t>
    </r>
  </si>
  <si>
    <t>bepaal eerst de basis laad/lossnelheid bij 1,29 kg/m3</t>
  </si>
  <si>
    <t>(De overige laadsnelheden bij de overige vaste dampdichtheden  worden nu vanzelf ingevuld.)</t>
  </si>
  <si>
    <t>bepaal met de gekozen waarden de snelheid voor de tussenliggende tanks</t>
  </si>
  <si>
    <t>voorbeeld; laadsnelheid bij 1 tank = 420, bij 4 tanks = 1118 (1118-420 = 698 en 698 / 3 tanks verschil = 233)  dit geeft bij 2 tanks 420 + 233, en bij 3 tanks 420 + 466 m3/uur</t>
  </si>
  <si>
    <t>berekende snelheid bij een standaard dampdichtheid van 1,29 kg/m3</t>
  </si>
  <si>
    <t>Deze waarden kunnen vanuit de door klasse afgestempelde goedgekeurde waarden komen. ( bijv DAD)</t>
  </si>
  <si>
    <t>Anders worden de waarden vanuit de ISGINTT tabel gebruikt.</t>
  </si>
  <si>
    <t>Voor het vullen van 1 tank neemt men de 7 m/s van de ladingtank vulleiding.</t>
  </si>
  <si>
    <t>Vanaf 2 tanks is veelal de kleinste diameter van de dekleiding of manifoldleiding bepalend.</t>
  </si>
  <si>
    <t>Deze ingevulde en eventueel gecorrigeerde tabel met de maximale 7 m/s snelheden is te kopieren en dan te plakken in de werkinstructie.</t>
  </si>
  <si>
    <t>4,0
kg/m2</t>
  </si>
  <si>
    <t>2,80 kg/m3</t>
  </si>
  <si>
    <t>3,10 kg/m3</t>
  </si>
  <si>
    <t>3,40
kg/m3</t>
  </si>
  <si>
    <t>3,70
kg/m7</t>
  </si>
  <si>
    <t>1,90 kg/m3</t>
  </si>
  <si>
    <t>2,20 kg/m3</t>
  </si>
  <si>
    <t>(Kg/m3)</t>
  </si>
  <si>
    <t>M3/h</t>
  </si>
  <si>
    <t>Laadgegevens vanuit Klasse document</t>
  </si>
  <si>
    <t>Berekening van:</t>
  </si>
  <si>
    <t>Hier dient men de kleinste diameter van de dekleiding of manifold leiding in te vullen in inch (4, 6, 8 etc)</t>
  </si>
  <si>
    <t>m3/h</t>
  </si>
  <si>
    <t xml:space="preserve">laadsnelheid </t>
  </si>
  <si>
    <t>Inch</t>
  </si>
  <si>
    <t>Kleinste diameter dekleiding of manifold leiding</t>
  </si>
  <si>
    <t>Dit gegeven dient de walinstallatie te leveren op basis van de gegevens van het te laden product.  Voor lossen wordt altijd met de dampdichtheid van lucht gewerkt (1,29 kg/m3)</t>
  </si>
  <si>
    <t>Vul hier het aantal maximaal gelijktijdig te openen ladingtanks in waarmee men de operatie (laden/lossen) wil uitvoeren. De schipper bepaalt op basis van veiligheidsgronden met hoeveel tanks hij/zij gelijktijdig wil/kan opereren.</t>
  </si>
  <si>
    <t>Beschreven laadsnelheid bij de gegeven/gekozen dampdichtheid, over:</t>
  </si>
  <si>
    <t xml:space="preserve">Gegeven/gekozen  dampdichtheid klasse document (van belang bij laden) </t>
  </si>
  <si>
    <t>tank(s)</t>
  </si>
  <si>
    <t>De meeste klasse documenten werken met maximale laad/lossnelheden bij worst case scenario's voor bijv bij 1 tank, 5 tanks , 10 tanks en het maximum</t>
  </si>
  <si>
    <t xml:space="preserve">aantal tanks. Om goed te kunnen interpoleren  voor de niet gegeven tussenliggende tanks, vult men hiernaast alle bekende gegevens  per tank </t>
  </si>
  <si>
    <t xml:space="preserve"> en serie van tanks in. Het kan zijn dat bij  bij een  schip met  bijvoorbeeld 12 tanks er alleen gegevens over 1 tank en 4 tanks beschreven zijn. In dit </t>
  </si>
  <si>
    <t xml:space="preserve">soort gevallen dient ook de PDC geraadpleegt worden en zijn voor de andere series tot 12 tanks vanaf 4 tanks lineair te gebruiken, dit komt meestal door het gebruik van series van veiligheidskleppen per serie van tanks (High Velocity valves en Under Pressure Valves) in de dampsystemen </t>
  </si>
  <si>
    <t>Men dient de waarde vanuit het groen vak over te nemen op een VOW of ADN controlelijst, als meest veilig gekozen laadsnelheid.</t>
  </si>
  <si>
    <t>Formules te gebruiken bij het laadproces om op basis van tussenliggende tanks te interpoleren</t>
  </si>
  <si>
    <t>Diameter dropleiding of ladingtankvulleiding</t>
  </si>
  <si>
    <t xml:space="preserve">Deze diameter is nodig om rekening te houden met de 7 m/s regel bij een belading over één tank </t>
  </si>
  <si>
    <t>controle 7 m/s regel op basis van vulling van één tank</t>
  </si>
  <si>
    <t>controle 7 m/s regel voor meerdere tanks op basis van kleinst toepasbare leidingdiameter</t>
  </si>
  <si>
    <t>Is er in het klasse document geen waarde voor &lt; 7m/s opgenomen voor één tank, dan vult men 0 in en worden automatisch de waarden vanuit ISGINTT gebruikt.</t>
  </si>
  <si>
    <t>Is er in het klasse document geen waarde voor &lt; 7m/s opgenomen voor meerdere tanks, dan vult men 0 in en worden automatisch de waarden vanuit ISGINTT gebruikt.</t>
  </si>
  <si>
    <t>Hier wordt op basis van de diameter van de dropleiding en gekozen 7 m/s regel een controleberekening getoond, die later nog gebruikt wordt</t>
  </si>
  <si>
    <t>5" afgerond 125 mm diameter leiding</t>
  </si>
  <si>
    <t>6" afgerond 150 mm diameter leiding</t>
  </si>
  <si>
    <t>8" afgerond 200 mm diameter leiding</t>
  </si>
  <si>
    <t>10" afgerond 250 mm diameter leiding</t>
  </si>
  <si>
    <t>12" afgerond 300 mm diameter leiding</t>
  </si>
  <si>
    <t>4" afgerond 100 mm diameter leiding</t>
  </si>
  <si>
    <t>Hier wordt op basis van de gekozen kleinste diameter dekleiding of manifoldleiding en gekozen 7 m/s regel een controleberekening getoond, die later nog gebruikt wordt</t>
  </si>
  <si>
    <t>maximaal toegestane gegevens voor  Laadsnelheden, volgens DAD of examination document (klasserapport) en gecontroleerd adhv het PDC , ter bescherming van het schip</t>
  </si>
  <si>
    <t>maximum beschreven laadsnelheid van 7 m/s in het klasse document voor één tank</t>
  </si>
  <si>
    <t>maximum beschreven laadsnelheid van 7 m/s in het klasse document voor meerdere tanks</t>
  </si>
  <si>
    <t>Uitleg Formules</t>
  </si>
  <si>
    <t>((D11-D10)/(C11-C10)*(C27-C10)+D10) formule voor de laadsnelheid tussen de eerste en tweede set gegeven waardes en gekozen aantal tanks open</t>
  </si>
  <si>
    <t>((D12-D11)/(C12-C11)*(C27-C11)+D11) formule voor de laadsnelheid tussen de tweede en derde set gegeven waardes en gekozen aantal tanks open</t>
  </si>
  <si>
    <t>((D13-D12)/(C13-C12)*(C27-C12)+D12) formule voor de laadsnelheid tussen de eventueel gegeven derde en vierde set gegeven waardes en gekozen aantal tanks open</t>
  </si>
  <si>
    <t>((D14-D13)/(C14-C13)*(C27-C13)+D13) formule voor de laadsnelheid tussen de eventueel gegeven vierde en vijfde set gegeven waardes en gekozen aantal tanks open</t>
  </si>
  <si>
    <t>ALS(EN(C27&gt;=C10;C27&lt;=C11);A53;ALS(EN(C27&gt;=C11;C27&lt;=C12);A55;ALS(EN(C27&gt;=C12;C27&lt;=C13);A57;ALS(EN(C27&gt;=C13;C27&lt;=C14);A59;"NIET MOGELIJK")))) formule om een keuze te maken tussen bovenliggende fomules op basis van gekozen aantal tanks bij invullen van aantal tanks die niet gegeven zijn verschijnt NIET MOGELIJK</t>
  </si>
  <si>
    <t>A61/(1,1348*MACHT(C7;-0,5))*(1,1348*MACHT(C26;-0,5)) De keuze die voorkomt uit de vorige formule (aantal gekozen tanks) wordt verekend met de Correctiefactor formule met de gegeven dampdichtheid vanuit het klasse document  en de gegeven dampdichtheid van de terminal. Dit is de theoretisch berekende laadsnelheid (zie CEL C30)</t>
  </si>
  <si>
    <t>ALS(EN(C27=1;C30&gt;D20);D20;ALS(EN(C27&gt;1;C30&gt;D22);C22:D30)) deze formule zoekt de laagste veilige waarde (7 m/s regel) bij één tank of meerdere tanks gelijktijdig laden in relatie tot de berekende theoretische laadsnelheid.</t>
  </si>
  <si>
    <t>Laadsnelheid bij een begrenzing op &lt; 7 m/s volgens ISGINTT</t>
  </si>
  <si>
    <t>Maximaal bepaalde (en te gebruiken) veilige laadsnelheid (incl. 7 m/s regel)</t>
  </si>
  <si>
    <t>C15/(1.1348*POWER(G15,-0.5))</t>
  </si>
  <si>
    <t>Formule E17</t>
  </si>
  <si>
    <t xml:space="preserve">basis = formule kromme correctiefactrblad </t>
  </si>
  <si>
    <r>
      <t xml:space="preserve">1. vul een </t>
    </r>
    <r>
      <rPr>
        <b/>
        <sz val="10"/>
        <color rgb="FFFF0000"/>
        <rFont val="Arial"/>
        <family val="2"/>
      </rPr>
      <t>gegeven laadsnelheid</t>
    </r>
    <r>
      <rPr>
        <sz val="10"/>
        <color rgb="FF002060"/>
        <rFont val="Arial"/>
        <family val="2"/>
      </rPr>
      <t xml:space="preserve"> over 1 ladingtank hieronder in </t>
    </r>
    <r>
      <rPr>
        <b/>
        <i/>
        <sz val="10"/>
        <color rgb="FFC00000"/>
        <rFont val="Arial"/>
        <family val="2"/>
      </rPr>
      <t>(cel C15)</t>
    </r>
    <r>
      <rPr>
        <b/>
        <sz val="10"/>
        <color rgb="FFC00000"/>
        <rFont val="Arial"/>
        <family val="2"/>
      </rPr>
      <t xml:space="preserve"> </t>
    </r>
  </si>
  <si>
    <r>
      <t xml:space="preserve">2. Vul de </t>
    </r>
    <r>
      <rPr>
        <b/>
        <sz val="10"/>
        <color rgb="FFFF0000"/>
        <rFont val="Arial"/>
        <family val="2"/>
      </rPr>
      <t>gegeven dampdichtheid</t>
    </r>
    <r>
      <rPr>
        <sz val="10"/>
        <color rgb="FF002060"/>
        <rFont val="Arial"/>
        <family val="2"/>
      </rPr>
      <t xml:space="preserve"> bij de gegeven laadsnelheid in </t>
    </r>
    <r>
      <rPr>
        <b/>
        <i/>
        <sz val="10"/>
        <color rgb="FFC00000"/>
        <rFont val="Arial"/>
        <family val="2"/>
      </rPr>
      <t>(Cel G15)</t>
    </r>
  </si>
  <si>
    <r>
      <t xml:space="preserve">3. vul de uitkomst van stap 1 en 2 </t>
    </r>
    <r>
      <rPr>
        <b/>
        <i/>
        <sz val="10"/>
        <color rgb="FFC00000"/>
        <rFont val="Arial"/>
        <family val="2"/>
      </rPr>
      <t>(blauwe cel E17)</t>
    </r>
    <r>
      <rPr>
        <sz val="10"/>
        <color rgb="FF002060"/>
        <rFont val="Calibri"/>
        <family val="2"/>
        <scheme val="minor"/>
      </rPr>
      <t xml:space="preserve"> onder in de tabel bij 1 tank(s) in </t>
    </r>
    <r>
      <rPr>
        <sz val="10"/>
        <color rgb="FF002060"/>
        <rFont val="Arial"/>
        <family val="2"/>
      </rPr>
      <t xml:space="preserve">de </t>
    </r>
    <r>
      <rPr>
        <b/>
        <i/>
        <sz val="10"/>
        <color rgb="FFC00000"/>
        <rFont val="Arial"/>
        <family val="2"/>
      </rPr>
      <t>kolom van 1,29 kg/m3</t>
    </r>
  </si>
  <si>
    <r>
      <t xml:space="preserve">7. is het </t>
    </r>
    <r>
      <rPr>
        <b/>
        <i/>
        <sz val="10"/>
        <color rgb="FFC00000"/>
        <rFont val="Arial"/>
        <family val="2"/>
      </rPr>
      <t>(rekenblad)</t>
    </r>
    <r>
      <rPr>
        <sz val="10"/>
        <color rgb="FF002060"/>
        <rFont val="Arial"/>
        <family val="2"/>
      </rPr>
      <t xml:space="preserve"> gereed , </t>
    </r>
    <r>
      <rPr>
        <b/>
        <i/>
        <sz val="10"/>
        <color rgb="FFC00000"/>
        <rFont val="Arial"/>
        <family val="2"/>
      </rPr>
      <t>pas dan handmatig de snelheden aan naar maximaal 7 m/s op het overnameblad voor de cellen met een hogere waarde</t>
    </r>
  </si>
  <si>
    <t>6. voor niet in het klasse document (zoals DAD) of eventueel als alternatief in het  PDC genoemde aantal tussenliggende tanks; neem de laadsnelheid bij 1,29 kg/m3 en de laadsnelheid bij de volgende gegeven hogere aantal tanks.</t>
  </si>
  <si>
    <r>
      <t xml:space="preserve">5. </t>
    </r>
    <r>
      <rPr>
        <b/>
        <sz val="10"/>
        <color rgb="FFFF0000"/>
        <rFont val="Arial"/>
        <family val="2"/>
      </rPr>
      <t>Voor de lossnelheden</t>
    </r>
    <r>
      <rPr>
        <sz val="10"/>
        <color rgb="FF002060"/>
        <rFont val="Arial"/>
        <family val="2"/>
      </rPr>
      <t xml:space="preserve"> geven we alleen de lossnelheid bij 1,29 kg/m3 vanuit het klasse document (zoals DAD)</t>
    </r>
    <r>
      <rPr>
        <b/>
        <i/>
        <sz val="10"/>
        <color rgb="FFC00000"/>
        <rFont val="Arial"/>
        <family val="2"/>
      </rPr>
      <t xml:space="preserve"> of op basis van de pompgegevens aan boord</t>
    </r>
  </si>
  <si>
    <t xml:space="preserve">Vervang de basiswaarden in onderstaande tabel met de maximaal gegeven waarden op basis van 7  m/s </t>
  </si>
  <si>
    <r>
      <rPr>
        <b/>
        <sz val="14"/>
        <color rgb="FFFFFF00"/>
        <rFont val="Calibri"/>
        <family val="2"/>
        <scheme val="minor"/>
      </rPr>
      <t xml:space="preserve">De gele invulvakken </t>
    </r>
    <r>
      <rPr>
        <b/>
        <sz val="14"/>
        <color theme="1"/>
        <rFont val="Calibri"/>
        <family val="2"/>
        <scheme val="minor"/>
      </rPr>
      <t xml:space="preserve">zijn de in te vullen (bekende) gegevens vanuit de klasse documenten;  
</t>
    </r>
    <r>
      <rPr>
        <b/>
        <sz val="14"/>
        <color rgb="FF00B0F0"/>
        <rFont val="Calibri"/>
        <family val="2"/>
        <scheme val="minor"/>
      </rPr>
      <t>in de blauwe in te vullen vakken</t>
    </r>
    <r>
      <rPr>
        <b/>
        <sz val="14"/>
        <color theme="1"/>
        <rFont val="Calibri"/>
        <family val="2"/>
        <scheme val="minor"/>
      </rPr>
      <t xml:space="preserve"> berekent men de laadsnelheid met de gewenste, en af te spreken,  dampdichtheid en aantal gelijktijdig geopende ladingtanks. </t>
    </r>
  </si>
  <si>
    <t>Opgegeven dampdichtheid (50 vol% prod / 50 vol% lucht) door de verlader/vuller van het te vullen product</t>
  </si>
  <si>
    <t>Bij laden afgesproken aantal tanks maximaal geopend in de middenfase</t>
  </si>
  <si>
    <t>Let op! Neem de juiste laadsnelheid over 1 tank en/of meerdere gegeven tanks bij de gekozen dampdichtheid over vanuit het klasse document (zoals een DAD)</t>
  </si>
  <si>
    <t>Kies een waarde uit het klasse document (zoals een DAD) , waarmee voor alle worst case scenario's (series van tanks)  er (nog) geen7 m/s begrenzing is bij de maximale laadsnelheid</t>
  </si>
  <si>
    <t>Uitleg/Opmerkingen</t>
  </si>
  <si>
    <t>Maximaal theoretisch af te spreken berekende laadsnelheid</t>
  </si>
  <si>
    <t>alle formules staan vermeld vanaf A38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</si>
</sst>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0" x14ac:knownFonts="1">
    <font>
      <sz val="11"/>
      <color theme="1"/>
      <name val="Calibri"/>
      <family val="2"/>
      <scheme val="minor"/>
    </font>
    <font>
      <b/>
      <sz val="11"/>
      <color theme="1"/>
      <name val="Calibri"/>
      <family val="2"/>
      <scheme val="minor"/>
    </font>
    <font>
      <b/>
      <sz val="10"/>
      <color theme="1"/>
      <name val="Calibri"/>
      <family val="2"/>
    </font>
    <font>
      <b/>
      <sz val="11"/>
      <color rgb="FFFF0000"/>
      <name val="Calibri"/>
      <family val="2"/>
      <scheme val="minor"/>
    </font>
    <font>
      <b/>
      <sz val="14"/>
      <color theme="1"/>
      <name val="Calibri"/>
      <family val="2"/>
    </font>
    <font>
      <sz val="11"/>
      <color rgb="FF002060"/>
      <name val="Calibri"/>
      <family val="2"/>
      <scheme val="minor"/>
    </font>
    <font>
      <b/>
      <sz val="18"/>
      <color rgb="FF002060"/>
      <name val="Calibri"/>
      <family val="2"/>
      <scheme val="minor"/>
    </font>
    <font>
      <sz val="11"/>
      <color rgb="FFFF0000"/>
      <name val="Calibri"/>
      <family val="2"/>
      <scheme val="minor"/>
    </font>
    <font>
      <sz val="12"/>
      <color rgb="FF002060"/>
      <name val="Arial"/>
      <family val="2"/>
    </font>
    <font>
      <b/>
      <sz val="16"/>
      <color rgb="FF002060"/>
      <name val="Arial"/>
      <family val="2"/>
    </font>
    <font>
      <b/>
      <sz val="10"/>
      <name val="Calibri"/>
      <family val="2"/>
    </font>
    <font>
      <b/>
      <sz val="11"/>
      <color rgb="FFC00000"/>
      <name val="Calibri"/>
      <family val="2"/>
      <scheme val="minor"/>
    </font>
    <font>
      <b/>
      <sz val="14"/>
      <color rgb="FFC00000"/>
      <name val="Calibri"/>
      <family val="2"/>
      <scheme val="minor"/>
    </font>
    <font>
      <b/>
      <vertAlign val="superscript"/>
      <sz val="14"/>
      <color rgb="FFC00000"/>
      <name val="Calibri"/>
      <family val="2"/>
      <scheme val="minor"/>
    </font>
    <font>
      <b/>
      <sz val="16"/>
      <color rgb="FFFF0000"/>
      <name val="Arial"/>
      <family val="2"/>
    </font>
    <font>
      <b/>
      <sz val="12"/>
      <color theme="1"/>
      <name val="Calibri"/>
      <family val="2"/>
      <scheme val="minor"/>
    </font>
    <font>
      <b/>
      <sz val="14"/>
      <color theme="1"/>
      <name val="Calibri"/>
      <family val="2"/>
      <scheme val="minor"/>
    </font>
    <font>
      <b/>
      <sz val="10"/>
      <color theme="1"/>
      <name val="Calibri"/>
      <family val="2"/>
      <scheme val="minor"/>
    </font>
    <font>
      <b/>
      <sz val="14"/>
      <color rgb="FFFFFF00"/>
      <name val="Calibri"/>
      <family val="2"/>
      <scheme val="minor"/>
    </font>
    <font>
      <b/>
      <sz val="14"/>
      <color rgb="FF00B0F0"/>
      <name val="Calibri"/>
      <family val="2"/>
      <scheme val="minor"/>
    </font>
    <font>
      <sz val="10"/>
      <color theme="1"/>
      <name val="Calibri"/>
      <family val="2"/>
      <scheme val="minor"/>
    </font>
    <font>
      <sz val="9"/>
      <color theme="1"/>
      <name val="Calibri"/>
      <family val="2"/>
      <scheme val="minor"/>
    </font>
    <font>
      <b/>
      <sz val="10"/>
      <color rgb="FF002060"/>
      <name val="Arial"/>
      <family val="2"/>
    </font>
    <font>
      <sz val="10"/>
      <color rgb="FF002060"/>
      <name val="Calibri"/>
      <family val="2"/>
      <scheme val="minor"/>
    </font>
    <font>
      <sz val="10"/>
      <color rgb="FF002060"/>
      <name val="Arial"/>
      <family val="2"/>
    </font>
    <font>
      <b/>
      <sz val="10"/>
      <color rgb="FFFF0000"/>
      <name val="Arial"/>
      <family val="2"/>
    </font>
    <font>
      <b/>
      <i/>
      <sz val="10"/>
      <color rgb="FFC00000"/>
      <name val="Arial"/>
      <family val="2"/>
    </font>
    <font>
      <b/>
      <sz val="10"/>
      <color rgb="FFC00000"/>
      <name val="Arial"/>
      <family val="2"/>
    </font>
    <font>
      <i/>
      <sz val="10"/>
      <color rgb="FF002060"/>
      <name val="Arial"/>
      <family val="2"/>
    </font>
    <font>
      <i/>
      <sz val="9"/>
      <color theme="1"/>
      <name val="Calibri"/>
      <family val="2"/>
      <scheme val="minor"/>
    </font>
  </fonts>
  <fills count="14">
    <fill>
      <patternFill patternType="none"/>
    </fill>
    <fill>
      <patternFill patternType="gray125"/>
    </fill>
    <fill>
      <patternFill patternType="solid">
        <fgColor rgb="FFE9EFF7"/>
        <bgColor indexed="64"/>
      </patternFill>
    </fill>
    <fill>
      <patternFill patternType="solid">
        <fgColor rgb="FFE4F8E7"/>
        <bgColor indexed="64"/>
      </patternFill>
    </fill>
    <fill>
      <patternFill patternType="solid">
        <fgColor rgb="FF00B0F0"/>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2060"/>
        <bgColor indexed="64"/>
      </patternFill>
    </fill>
    <fill>
      <patternFill patternType="solid">
        <fgColor rgb="FF92D050"/>
        <bgColor indexed="64"/>
      </patternFill>
    </fill>
  </fills>
  <borders count="1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104">
    <xf numFmtId="0" fontId="0" fillId="0" borderId="0" xfId="0"/>
    <xf numFmtId="164" fontId="0" fillId="0" borderId="0" xfId="0" applyNumberFormat="1" applyProtection="1"/>
    <xf numFmtId="1" fontId="0" fillId="0" borderId="0" xfId="0" applyNumberFormat="1" applyProtection="1"/>
    <xf numFmtId="0" fontId="0" fillId="0" borderId="0" xfId="0" applyProtection="1"/>
    <xf numFmtId="2" fontId="1" fillId="0" borderId="0" xfId="0" applyNumberFormat="1" applyFont="1" applyProtection="1"/>
    <xf numFmtId="0" fontId="5" fillId="6" borderId="0" xfId="0" applyFont="1" applyFill="1" applyProtection="1"/>
    <xf numFmtId="0" fontId="0" fillId="6" borderId="0" xfId="0" applyFill="1" applyProtection="1"/>
    <xf numFmtId="164" fontId="0" fillId="6" borderId="0" xfId="0" applyNumberFormat="1" applyFill="1" applyProtection="1"/>
    <xf numFmtId="0" fontId="3" fillId="6" borderId="0" xfId="0" applyFont="1" applyFill="1" applyProtection="1"/>
    <xf numFmtId="1" fontId="0" fillId="6" borderId="0" xfId="0" applyNumberFormat="1" applyFill="1" applyProtection="1"/>
    <xf numFmtId="1" fontId="4" fillId="4" borderId="2" xfId="0" applyNumberFormat="1" applyFont="1" applyFill="1" applyBorder="1" applyAlignment="1" applyProtection="1">
      <alignment horizontal="center" vertical="center" wrapText="1"/>
    </xf>
    <xf numFmtId="2" fontId="1" fillId="6" borderId="0" xfId="0" applyNumberFormat="1" applyFont="1" applyFill="1" applyAlignment="1" applyProtection="1">
      <alignment horizontal="center"/>
    </xf>
    <xf numFmtId="0" fontId="6" fillId="6" borderId="0" xfId="0" applyFont="1" applyFill="1" applyProtection="1"/>
    <xf numFmtId="164" fontId="5" fillId="6" borderId="0" xfId="0" applyNumberFormat="1" applyFont="1" applyFill="1" applyProtection="1"/>
    <xf numFmtId="1" fontId="2" fillId="2" borderId="3" xfId="0" applyNumberFormat="1"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xf>
    <xf numFmtId="1" fontId="2" fillId="8" borderId="1" xfId="0" applyNumberFormat="1" applyFont="1" applyFill="1" applyBorder="1" applyAlignment="1" applyProtection="1">
      <alignment horizontal="center" vertical="top" wrapText="1"/>
    </xf>
    <xf numFmtId="1" fontId="2" fillId="8" borderId="3" xfId="0" applyNumberFormat="1" applyFont="1" applyFill="1" applyBorder="1" applyAlignment="1" applyProtection="1">
      <alignment horizontal="center" vertical="center" wrapText="1"/>
    </xf>
    <xf numFmtId="1" fontId="2" fillId="8" borderId="1" xfId="0" applyNumberFormat="1" applyFont="1" applyFill="1" applyBorder="1" applyAlignment="1" applyProtection="1">
      <alignment horizontal="center" vertical="center" wrapText="1"/>
    </xf>
    <xf numFmtId="1" fontId="2" fillId="5" borderId="3" xfId="0" applyNumberFormat="1" applyFont="1" applyFill="1" applyBorder="1" applyAlignment="1" applyProtection="1">
      <alignment horizontal="center" vertical="top" wrapText="1"/>
    </xf>
    <xf numFmtId="1" fontId="2" fillId="5" borderId="1" xfId="0" applyNumberFormat="1" applyFont="1" applyFill="1" applyBorder="1" applyAlignment="1" applyProtection="1">
      <alignment horizontal="center" vertical="top" wrapText="1"/>
    </xf>
    <xf numFmtId="1" fontId="2" fillId="5" borderId="3" xfId="0" applyNumberFormat="1" applyFont="1" applyFill="1" applyBorder="1" applyAlignment="1" applyProtection="1">
      <alignment horizontal="center" vertical="center" wrapText="1"/>
    </xf>
    <xf numFmtId="164" fontId="3" fillId="0" borderId="0" xfId="0" applyNumberFormat="1" applyFont="1" applyProtection="1"/>
    <xf numFmtId="0" fontId="8" fillId="6" borderId="0" xfId="0" applyFont="1" applyFill="1" applyProtection="1"/>
    <xf numFmtId="0" fontId="9" fillId="6" borderId="0" xfId="0" applyFont="1" applyFill="1" applyProtection="1"/>
    <xf numFmtId="1" fontId="2" fillId="4" borderId="1" xfId="0" applyNumberFormat="1" applyFont="1" applyFill="1" applyBorder="1" applyAlignment="1" applyProtection="1">
      <alignment horizontal="center" vertical="center" wrapText="1"/>
      <protection locked="0"/>
    </xf>
    <xf numFmtId="1" fontId="10" fillId="7" borderId="4" xfId="0" applyNumberFormat="1" applyFont="1" applyFill="1" applyBorder="1" applyAlignment="1" applyProtection="1">
      <alignment horizontal="center" vertical="center" wrapText="1"/>
      <protection locked="0"/>
    </xf>
    <xf numFmtId="1" fontId="10" fillId="7" borderId="1" xfId="0" applyNumberFormat="1" applyFont="1" applyFill="1" applyBorder="1" applyAlignment="1" applyProtection="1">
      <alignment horizontal="center" vertical="center" wrapText="1"/>
      <protection locked="0"/>
    </xf>
    <xf numFmtId="0" fontId="1" fillId="0" borderId="0" xfId="0" applyFont="1"/>
    <xf numFmtId="1" fontId="0" fillId="0" borderId="0" xfId="0" applyNumberFormat="1" applyFont="1" applyAlignment="1" applyProtection="1">
      <alignment wrapText="1"/>
    </xf>
    <xf numFmtId="165" fontId="4" fillId="5" borderId="2" xfId="0" applyNumberFormat="1" applyFont="1" applyFill="1" applyBorder="1" applyAlignment="1" applyProtection="1">
      <alignment horizontal="center" vertical="center" wrapText="1"/>
      <protection locked="0"/>
    </xf>
    <xf numFmtId="1" fontId="2" fillId="8" borderId="5" xfId="0" applyNumberFormat="1" applyFont="1" applyFill="1" applyBorder="1" applyAlignment="1" applyProtection="1">
      <alignment horizontal="center" vertical="center" wrapText="1"/>
    </xf>
    <xf numFmtId="164" fontId="11" fillId="0" borderId="0" xfId="0" applyNumberFormat="1" applyFont="1" applyAlignment="1" applyProtection="1">
      <alignment wrapText="1"/>
    </xf>
    <xf numFmtId="0" fontId="0" fillId="0" borderId="0" xfId="0" applyAlignment="1" applyProtection="1">
      <alignment wrapText="1"/>
    </xf>
    <xf numFmtId="0" fontId="3" fillId="0" borderId="0" xfId="0" applyFont="1" applyAlignment="1" applyProtection="1"/>
    <xf numFmtId="165" fontId="11" fillId="0" borderId="0" xfId="0" applyNumberFormat="1" applyFont="1" applyAlignment="1" applyProtection="1">
      <alignment wrapText="1"/>
    </xf>
    <xf numFmtId="0" fontId="0" fillId="0" borderId="0" xfId="0"/>
    <xf numFmtId="0" fontId="3" fillId="0" borderId="0" xfId="0" applyFont="1" applyAlignment="1" applyProtection="1">
      <alignment horizontal="center" wrapText="1"/>
    </xf>
    <xf numFmtId="0" fontId="0" fillId="0" borderId="0" xfId="0" applyProtection="1"/>
    <xf numFmtId="1" fontId="0" fillId="0" borderId="0" xfId="0" applyNumberFormat="1" applyProtection="1"/>
    <xf numFmtId="2" fontId="11" fillId="0" borderId="0" xfId="0" applyNumberFormat="1" applyFont="1" applyProtection="1"/>
    <xf numFmtId="2" fontId="0" fillId="0" borderId="0" xfId="0" applyNumberFormat="1" applyProtection="1"/>
    <xf numFmtId="164" fontId="0" fillId="0" borderId="0" xfId="0" applyNumberFormat="1" applyProtection="1"/>
    <xf numFmtId="0" fontId="3" fillId="0" borderId="0" xfId="0" applyFont="1" applyProtection="1"/>
    <xf numFmtId="2" fontId="7" fillId="0" borderId="0" xfId="0" applyNumberFormat="1" applyFont="1" applyProtection="1"/>
    <xf numFmtId="0" fontId="7" fillId="0" borderId="0" xfId="0" applyFont="1" applyProtection="1"/>
    <xf numFmtId="2" fontId="3" fillId="0" borderId="0" xfId="0" applyNumberFormat="1" applyFont="1" applyProtection="1"/>
    <xf numFmtId="0" fontId="14" fillId="6" borderId="0" xfId="0" applyFont="1" applyFill="1" applyProtection="1"/>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0" fillId="0" borderId="0" xfId="0" applyFont="1" applyFill="1" applyAlignment="1">
      <alignment vertical="top" wrapText="1"/>
    </xf>
    <xf numFmtId="0" fontId="20" fillId="12" borderId="0" xfId="0" applyFont="1" applyFill="1" applyAlignment="1">
      <alignment vertical="top" wrapText="1"/>
    </xf>
    <xf numFmtId="0" fontId="20" fillId="10" borderId="0" xfId="0" applyFont="1" applyFill="1" applyAlignment="1">
      <alignment vertical="top" wrapText="1"/>
    </xf>
    <xf numFmtId="0" fontId="20" fillId="10" borderId="0" xfId="0" applyFont="1" applyFill="1" applyAlignment="1" applyProtection="1">
      <alignment vertical="top" wrapText="1"/>
    </xf>
    <xf numFmtId="0" fontId="17" fillId="10" borderId="0" xfId="0" applyFont="1" applyFill="1" applyAlignment="1">
      <alignment vertical="top" wrapText="1"/>
    </xf>
    <xf numFmtId="0" fontId="16" fillId="13" borderId="0" xfId="0" applyFont="1" applyFill="1" applyAlignment="1">
      <alignment vertical="top"/>
    </xf>
    <xf numFmtId="0" fontId="0" fillId="0" borderId="0" xfId="0" applyAlignment="1">
      <alignment vertical="top"/>
    </xf>
    <xf numFmtId="0" fontId="16" fillId="0" borderId="0" xfId="0" applyFont="1" applyAlignment="1">
      <alignment vertical="top"/>
    </xf>
    <xf numFmtId="0" fontId="16" fillId="12" borderId="0" xfId="0" applyFont="1" applyFill="1" applyAlignment="1">
      <alignment vertical="top" wrapText="1"/>
    </xf>
    <xf numFmtId="0" fontId="0" fillId="12" borderId="0" xfId="0" applyFill="1" applyAlignment="1">
      <alignment vertical="top"/>
    </xf>
    <xf numFmtId="0" fontId="15" fillId="11" borderId="0" xfId="0" applyFont="1" applyFill="1" applyAlignment="1">
      <alignment vertical="top"/>
    </xf>
    <xf numFmtId="0" fontId="0" fillId="0" borderId="0" xfId="0" applyAlignment="1" applyProtection="1">
      <alignment vertical="top"/>
    </xf>
    <xf numFmtId="0" fontId="15" fillId="0" borderId="0" xfId="0" applyFont="1" applyAlignment="1">
      <alignment vertical="top"/>
    </xf>
    <xf numFmtId="0" fontId="1" fillId="0" borderId="0" xfId="0" applyFont="1" applyAlignment="1">
      <alignment vertical="top"/>
    </xf>
    <xf numFmtId="1" fontId="15" fillId="7" borderId="0" xfId="0" applyNumberFormat="1" applyFont="1" applyFill="1" applyAlignment="1" applyProtection="1">
      <alignment vertical="top"/>
    </xf>
    <xf numFmtId="0" fontId="15" fillId="4" borderId="0" xfId="0" applyFont="1" applyFill="1" applyAlignment="1">
      <alignment vertical="top"/>
    </xf>
    <xf numFmtId="1" fontId="15" fillId="7" borderId="0" xfId="0" quotePrefix="1" applyNumberFormat="1" applyFont="1" applyFill="1" applyAlignment="1" applyProtection="1">
      <alignment vertical="top"/>
    </xf>
    <xf numFmtId="1" fontId="16" fillId="4" borderId="0" xfId="0" applyNumberFormat="1" applyFont="1" applyFill="1" applyAlignment="1">
      <alignment vertical="top"/>
    </xf>
    <xf numFmtId="0" fontId="15" fillId="11" borderId="0" xfId="0" applyFont="1" applyFill="1" applyAlignment="1">
      <alignment vertical="top" wrapText="1"/>
    </xf>
    <xf numFmtId="0" fontId="15" fillId="11" borderId="0" xfId="0" applyFont="1" applyFill="1" applyAlignment="1">
      <alignment horizontal="right" vertical="top"/>
    </xf>
    <xf numFmtId="1" fontId="15" fillId="11" borderId="0" xfId="0" applyNumberFormat="1" applyFont="1" applyFill="1" applyAlignment="1" applyProtection="1">
      <alignment vertical="top"/>
    </xf>
    <xf numFmtId="1" fontId="20" fillId="7" borderId="0" xfId="0" quotePrefix="1" applyNumberFormat="1" applyFont="1" applyFill="1" applyAlignment="1" applyProtection="1">
      <alignment vertical="top"/>
    </xf>
    <xf numFmtId="0" fontId="0" fillId="4" borderId="0" xfId="0" applyFill="1" applyAlignment="1">
      <alignment vertical="top"/>
    </xf>
    <xf numFmtId="0" fontId="0" fillId="7" borderId="0" xfId="0" applyFill="1" applyAlignment="1">
      <alignment vertical="top"/>
    </xf>
    <xf numFmtId="0" fontId="0" fillId="0" borderId="0" xfId="0" applyAlignment="1">
      <alignment vertical="top"/>
    </xf>
    <xf numFmtId="164" fontId="21" fillId="5" borderId="0" xfId="0" applyNumberFormat="1" applyFont="1" applyFill="1" applyProtection="1"/>
    <xf numFmtId="1" fontId="21" fillId="5" borderId="0" xfId="0" applyNumberFormat="1" applyFont="1" applyFill="1" applyProtection="1"/>
    <xf numFmtId="0" fontId="22" fillId="6" borderId="0" xfId="0" applyFont="1" applyFill="1" applyProtection="1"/>
    <xf numFmtId="0" fontId="23" fillId="6" borderId="0" xfId="0" applyFont="1" applyFill="1" applyProtection="1"/>
    <xf numFmtId="0" fontId="24" fillId="6" borderId="0" xfId="0" applyFont="1" applyFill="1" applyProtection="1"/>
    <xf numFmtId="0" fontId="28" fillId="6" borderId="0" xfId="0" applyFont="1" applyFill="1" applyProtection="1"/>
    <xf numFmtId="0" fontId="20" fillId="6" borderId="0" xfId="0" applyFont="1" applyFill="1" applyProtection="1"/>
    <xf numFmtId="0" fontId="15" fillId="0" borderId="0" xfId="0" applyFont="1" applyAlignment="1">
      <alignment vertical="top" wrapText="1"/>
    </xf>
    <xf numFmtId="0" fontId="0" fillId="0" borderId="0" xfId="0" applyBorder="1" applyAlignment="1">
      <alignment vertical="top"/>
    </xf>
    <xf numFmtId="0" fontId="1" fillId="5" borderId="5" xfId="0" applyFont="1" applyFill="1" applyBorder="1" applyAlignment="1" applyProtection="1">
      <alignment vertical="top"/>
      <protection locked="0"/>
    </xf>
    <xf numFmtId="0" fontId="15" fillId="4" borderId="5" xfId="0" applyFont="1" applyFill="1" applyBorder="1" applyAlignment="1" applyProtection="1">
      <alignment vertical="top"/>
      <protection locked="0"/>
    </xf>
    <xf numFmtId="1" fontId="2" fillId="3" borderId="1" xfId="0" applyNumberFormat="1" applyFont="1" applyFill="1" applyBorder="1" applyAlignment="1" applyProtection="1">
      <alignment horizontal="center" vertical="center" wrapText="1"/>
      <protection locked="0"/>
    </xf>
    <xf numFmtId="0" fontId="0" fillId="0" borderId="6" xfId="0" applyBorder="1" applyAlignment="1">
      <alignment vertical="top"/>
    </xf>
    <xf numFmtId="0" fontId="0" fillId="0" borderId="7" xfId="0" applyBorder="1" applyAlignment="1">
      <alignment vertical="top"/>
    </xf>
    <xf numFmtId="0" fontId="15" fillId="7" borderId="8" xfId="0" applyFont="1" applyFill="1" applyBorder="1" applyAlignment="1">
      <alignment vertical="top"/>
    </xf>
    <xf numFmtId="0" fontId="15" fillId="9" borderId="8" xfId="0" applyFont="1" applyFill="1" applyBorder="1" applyAlignment="1">
      <alignment vertical="top"/>
    </xf>
    <xf numFmtId="1" fontId="15" fillId="7" borderId="9" xfId="0" applyNumberFormat="1" applyFont="1" applyFill="1" applyBorder="1" applyAlignment="1" applyProtection="1">
      <alignment vertical="top"/>
    </xf>
    <xf numFmtId="1" fontId="15" fillId="7" borderId="10" xfId="0" applyNumberFormat="1" applyFont="1" applyFill="1" applyBorder="1" applyAlignment="1" applyProtection="1">
      <alignment vertical="top"/>
    </xf>
    <xf numFmtId="1" fontId="15" fillId="9" borderId="9" xfId="0" applyNumberFormat="1" applyFont="1" applyFill="1" applyBorder="1" applyAlignment="1" applyProtection="1">
      <alignment vertical="top"/>
    </xf>
    <xf numFmtId="1" fontId="15" fillId="9" borderId="10" xfId="0" applyNumberFormat="1" applyFont="1" applyFill="1" applyBorder="1" applyAlignment="1" applyProtection="1">
      <alignment vertical="top"/>
    </xf>
    <xf numFmtId="0" fontId="29" fillId="10" borderId="0" xfId="0" applyFont="1" applyFill="1" applyAlignment="1">
      <alignment vertical="top" wrapText="1"/>
    </xf>
    <xf numFmtId="0" fontId="16" fillId="13" borderId="0" xfId="0" applyFont="1" applyFill="1" applyAlignment="1">
      <alignment vertical="top" wrapText="1"/>
    </xf>
    <xf numFmtId="0" fontId="0" fillId="13" borderId="0" xfId="0" applyFill="1" applyAlignment="1">
      <alignment vertical="top" wrapText="1"/>
    </xf>
    <xf numFmtId="0" fontId="20" fillId="4" borderId="0" xfId="0" quotePrefix="1" applyFont="1" applyFill="1" applyAlignment="1">
      <alignment vertical="top" wrapText="1"/>
    </xf>
    <xf numFmtId="0" fontId="0" fillId="0" borderId="0" xfId="0" applyAlignment="1">
      <alignment vertical="top" wrapText="1"/>
    </xf>
    <xf numFmtId="0" fontId="0" fillId="0" borderId="0" xfId="0" applyAlignment="1">
      <alignment vertical="top"/>
    </xf>
    <xf numFmtId="164" fontId="11" fillId="0" borderId="0" xfId="0" applyNumberFormat="1" applyFont="1" applyProtection="1"/>
    <xf numFmtId="0" fontId="12" fillId="0" borderId="0" xfId="0" applyFont="1" applyProtection="1"/>
    <xf numFmtId="164" fontId="12" fillId="0" borderId="0" xfId="0" applyNumberFormat="1"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561975</xdr:colOff>
      <xdr:row>17</xdr:row>
      <xdr:rowOff>57150</xdr:rowOff>
    </xdr:from>
    <xdr:to>
      <xdr:col>5</xdr:col>
      <xdr:colOff>47625</xdr:colOff>
      <xdr:row>19</xdr:row>
      <xdr:rowOff>85725</xdr:rowOff>
    </xdr:to>
    <xdr:sp macro="" textlink="">
      <xdr:nvSpPr>
        <xdr:cNvPr id="18" name="PIJL-OMHOOG 17">
          <a:extLst>
            <a:ext uri="{FF2B5EF4-FFF2-40B4-BE49-F238E27FC236}">
              <a16:creationId xmlns:a16="http://schemas.microsoft.com/office/drawing/2014/main" id="{00000000-0008-0000-0000-000012000000}"/>
            </a:ext>
          </a:extLst>
        </xdr:cNvPr>
        <xdr:cNvSpPr/>
      </xdr:nvSpPr>
      <xdr:spPr>
        <a:xfrm>
          <a:off x="5095875" y="5172075"/>
          <a:ext cx="762000" cy="4095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31</xdr:col>
      <xdr:colOff>25813</xdr:colOff>
      <xdr:row>26</xdr:row>
      <xdr:rowOff>84240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524250" y="762000"/>
          <a:ext cx="16485013" cy="48467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Y50"/>
  <sheetViews>
    <sheetView zoomScale="90" zoomScaleNormal="90" workbookViewId="0">
      <selection activeCell="E10" sqref="E10"/>
    </sheetView>
  </sheetViews>
  <sheetFormatPr defaultColWidth="9.1796875" defaultRowHeight="14.5" x14ac:dyDescent="0.35"/>
  <cols>
    <col min="1" max="1" width="3.81640625" style="42" customWidth="1"/>
    <col min="2" max="2" width="10" style="42" customWidth="1"/>
    <col min="3" max="3" width="9.54296875" style="39" customWidth="1"/>
    <col min="4" max="6" width="9.54296875" style="42" customWidth="1"/>
    <col min="7" max="7" width="9.54296875" style="39" customWidth="1"/>
    <col min="8" max="9" width="9.54296875" style="42" customWidth="1"/>
    <col min="10" max="11" width="9.1796875" style="39"/>
    <col min="12" max="18" width="9.1796875" style="38"/>
    <col min="19" max="19" width="9.1796875" style="42"/>
    <col min="20" max="16384" width="9.1796875" style="38"/>
  </cols>
  <sheetData>
    <row r="1" spans="1:25" x14ac:dyDescent="0.35">
      <c r="A1" s="37"/>
      <c r="B1" s="77" t="s">
        <v>21</v>
      </c>
      <c r="C1" s="78"/>
      <c r="D1" s="78"/>
      <c r="E1" s="5"/>
      <c r="F1" s="5"/>
      <c r="G1" s="5"/>
      <c r="H1" s="5"/>
      <c r="I1" s="5"/>
      <c r="J1" s="5"/>
      <c r="K1" s="5"/>
      <c r="L1" s="5"/>
      <c r="M1" s="5"/>
      <c r="N1" s="5"/>
      <c r="O1" s="6"/>
      <c r="P1" s="6"/>
      <c r="Q1" s="6"/>
      <c r="R1" s="7"/>
      <c r="S1" s="6"/>
      <c r="T1" s="6"/>
      <c r="U1" s="6"/>
      <c r="V1" s="6"/>
      <c r="W1" s="6"/>
      <c r="X1" s="6"/>
      <c r="Y1" s="6"/>
    </row>
    <row r="2" spans="1:25" ht="15" customHeight="1" x14ac:dyDescent="0.35">
      <c r="A2" s="4"/>
      <c r="B2" s="79" t="s">
        <v>88</v>
      </c>
      <c r="C2" s="78"/>
      <c r="D2" s="78"/>
      <c r="E2" s="5"/>
      <c r="F2" s="5"/>
      <c r="G2" s="5"/>
      <c r="H2" s="5"/>
      <c r="I2" s="5"/>
      <c r="J2" s="5"/>
      <c r="K2" s="5"/>
      <c r="L2" s="5"/>
      <c r="M2" s="5"/>
      <c r="N2" s="5"/>
      <c r="O2" s="6"/>
      <c r="P2" s="6"/>
      <c r="Q2" s="6"/>
      <c r="R2" s="7"/>
      <c r="S2" s="6"/>
      <c r="T2" s="6"/>
      <c r="U2" s="6"/>
      <c r="V2" s="6"/>
      <c r="W2" s="6"/>
      <c r="X2" s="6"/>
      <c r="Y2" s="6"/>
    </row>
    <row r="3" spans="1:25" ht="15" customHeight="1" x14ac:dyDescent="0.35">
      <c r="A3" s="41"/>
      <c r="B3" s="79" t="s">
        <v>89</v>
      </c>
      <c r="C3" s="78"/>
      <c r="D3" s="78"/>
      <c r="E3" s="5"/>
      <c r="F3" s="5"/>
      <c r="G3" s="5"/>
      <c r="H3" s="5"/>
      <c r="I3" s="5"/>
      <c r="J3" s="5"/>
      <c r="K3" s="5"/>
      <c r="L3" s="5"/>
      <c r="M3" s="5"/>
      <c r="N3" s="5"/>
      <c r="O3" s="6"/>
      <c r="P3" s="6"/>
      <c r="Q3" s="6"/>
      <c r="R3" s="7"/>
      <c r="S3" s="6"/>
      <c r="T3" s="6"/>
      <c r="U3" s="6"/>
      <c r="V3" s="6"/>
      <c r="W3" s="6"/>
      <c r="X3" s="6"/>
      <c r="Y3" s="6"/>
    </row>
    <row r="4" spans="1:25" ht="15.5" x14ac:dyDescent="0.35">
      <c r="A4" s="4"/>
      <c r="B4" s="79" t="s">
        <v>90</v>
      </c>
      <c r="C4" s="79"/>
      <c r="D4" s="79"/>
      <c r="E4" s="23"/>
      <c r="F4" s="23"/>
      <c r="G4" s="23"/>
      <c r="H4" s="23"/>
      <c r="I4" s="23"/>
      <c r="J4" s="23"/>
      <c r="K4" s="23"/>
      <c r="L4" s="23"/>
      <c r="M4" s="23"/>
      <c r="N4" s="23"/>
      <c r="O4" s="6"/>
      <c r="P4" s="6"/>
      <c r="Q4" s="6"/>
      <c r="R4" s="7"/>
      <c r="S4" s="6"/>
      <c r="T4" s="6"/>
      <c r="U4" s="6"/>
      <c r="V4" s="6"/>
      <c r="W4" s="6"/>
      <c r="X4" s="6"/>
      <c r="Y4" s="6"/>
    </row>
    <row r="5" spans="1:25" x14ac:dyDescent="0.35">
      <c r="A5" s="41"/>
      <c r="B5" s="80" t="s">
        <v>22</v>
      </c>
      <c r="C5" s="81"/>
      <c r="D5" s="81"/>
      <c r="E5" s="6"/>
      <c r="F5" s="6"/>
      <c r="G5" s="6"/>
      <c r="H5" s="6"/>
      <c r="I5" s="6"/>
      <c r="J5" s="6"/>
      <c r="K5" s="6"/>
      <c r="L5" s="6"/>
      <c r="M5" s="6"/>
      <c r="N5" s="6"/>
      <c r="O5" s="6"/>
      <c r="P5" s="6"/>
      <c r="Q5" s="6"/>
      <c r="R5" s="7"/>
      <c r="S5" s="6"/>
      <c r="T5" s="6"/>
      <c r="U5" s="6"/>
      <c r="V5" s="6"/>
      <c r="W5" s="6"/>
      <c r="X5" s="6"/>
      <c r="Y5" s="6"/>
    </row>
    <row r="6" spans="1:25" x14ac:dyDescent="0.35">
      <c r="A6" s="41"/>
      <c r="B6" s="79" t="s">
        <v>10</v>
      </c>
      <c r="C6" s="81"/>
      <c r="D6" s="81"/>
      <c r="E6" s="6"/>
      <c r="F6" s="6"/>
      <c r="G6" s="6"/>
      <c r="H6" s="6"/>
      <c r="I6" s="6"/>
      <c r="J6" s="6"/>
      <c r="K6" s="6"/>
      <c r="L6" s="6"/>
      <c r="M6" s="6"/>
      <c r="N6" s="6"/>
      <c r="O6" s="6"/>
      <c r="P6" s="6"/>
      <c r="Q6" s="6"/>
      <c r="R6" s="7"/>
      <c r="S6" s="6"/>
      <c r="T6" s="6"/>
      <c r="U6" s="6"/>
      <c r="V6" s="6"/>
      <c r="W6" s="6"/>
      <c r="X6" s="6"/>
      <c r="Y6" s="6"/>
    </row>
    <row r="7" spans="1:25" x14ac:dyDescent="0.35">
      <c r="A7" s="41"/>
      <c r="B7" s="79" t="s">
        <v>93</v>
      </c>
      <c r="C7" s="81"/>
      <c r="D7" s="81"/>
      <c r="E7" s="6"/>
      <c r="F7" s="6"/>
      <c r="G7" s="6"/>
      <c r="H7" s="6"/>
      <c r="I7" s="6"/>
      <c r="J7" s="6"/>
      <c r="K7" s="6"/>
      <c r="L7" s="6"/>
      <c r="M7" s="6"/>
      <c r="N7" s="6"/>
      <c r="O7" s="6"/>
      <c r="P7" s="6"/>
      <c r="Q7" s="6"/>
      <c r="R7" s="7"/>
      <c r="S7" s="6"/>
      <c r="T7" s="6"/>
      <c r="U7" s="6"/>
      <c r="V7" s="6"/>
      <c r="W7" s="6"/>
      <c r="X7" s="6"/>
      <c r="Y7" s="6"/>
    </row>
    <row r="8" spans="1:25" x14ac:dyDescent="0.35">
      <c r="A8" s="4"/>
      <c r="B8" s="79" t="s">
        <v>92</v>
      </c>
      <c r="C8" s="78"/>
      <c r="D8" s="78"/>
      <c r="E8" s="5"/>
      <c r="F8" s="5"/>
      <c r="G8" s="5"/>
      <c r="H8" s="5"/>
      <c r="I8" s="5"/>
      <c r="J8" s="5"/>
      <c r="K8" s="5"/>
      <c r="L8" s="6"/>
      <c r="M8" s="6"/>
      <c r="N8" s="6"/>
      <c r="O8" s="6"/>
      <c r="P8" s="6"/>
      <c r="Q8" s="6"/>
      <c r="R8" s="7"/>
      <c r="S8" s="6"/>
      <c r="T8" s="6"/>
      <c r="U8" s="6"/>
      <c r="V8" s="6"/>
      <c r="W8" s="6"/>
      <c r="X8" s="6"/>
      <c r="Y8" s="6"/>
    </row>
    <row r="9" spans="1:25" x14ac:dyDescent="0.35">
      <c r="A9" s="41"/>
      <c r="B9" s="79" t="s">
        <v>23</v>
      </c>
      <c r="C9" s="78"/>
      <c r="D9" s="78"/>
      <c r="E9" s="5"/>
      <c r="F9" s="5"/>
      <c r="G9" s="5"/>
      <c r="H9" s="5"/>
      <c r="I9" s="5"/>
      <c r="J9" s="5"/>
      <c r="K9" s="5"/>
      <c r="L9" s="6"/>
      <c r="M9" s="6"/>
      <c r="N9" s="6"/>
      <c r="O9" s="6"/>
      <c r="P9" s="6"/>
      <c r="Q9" s="6"/>
      <c r="R9" s="7"/>
      <c r="S9" s="6"/>
      <c r="T9" s="6"/>
      <c r="U9" s="6"/>
      <c r="V9" s="6"/>
      <c r="W9" s="6"/>
      <c r="X9" s="6"/>
      <c r="Y9" s="6"/>
    </row>
    <row r="10" spans="1:25" x14ac:dyDescent="0.35">
      <c r="A10" s="41"/>
      <c r="B10" s="77" t="s">
        <v>24</v>
      </c>
      <c r="C10" s="78"/>
      <c r="D10" s="78"/>
      <c r="E10" s="5"/>
      <c r="F10" s="5"/>
      <c r="G10" s="5"/>
      <c r="H10" s="5"/>
      <c r="I10" s="5"/>
      <c r="J10" s="5"/>
      <c r="K10" s="5"/>
      <c r="L10" s="6"/>
      <c r="M10" s="6"/>
      <c r="N10" s="6"/>
      <c r="O10" s="6"/>
      <c r="P10" s="6"/>
      <c r="Q10" s="6"/>
      <c r="R10" s="7"/>
      <c r="S10" s="6"/>
      <c r="T10" s="6"/>
      <c r="U10" s="6"/>
      <c r="V10" s="6"/>
      <c r="W10" s="6"/>
      <c r="X10" s="6"/>
      <c r="Y10" s="6"/>
    </row>
    <row r="11" spans="1:25" x14ac:dyDescent="0.35">
      <c r="A11" s="41"/>
      <c r="B11" s="79" t="s">
        <v>91</v>
      </c>
      <c r="C11" s="78"/>
      <c r="D11" s="78"/>
      <c r="E11" s="5"/>
      <c r="F11" s="5"/>
      <c r="G11" s="5"/>
      <c r="H11" s="5"/>
      <c r="I11" s="5"/>
      <c r="J11" s="5"/>
      <c r="K11" s="5"/>
      <c r="L11" s="6"/>
      <c r="M11" s="6"/>
      <c r="N11" s="6"/>
      <c r="O11" s="6"/>
      <c r="P11" s="6"/>
      <c r="Q11" s="6"/>
      <c r="R11" s="7"/>
      <c r="S11" s="6"/>
      <c r="T11" s="6"/>
      <c r="U11" s="6"/>
      <c r="V11" s="6"/>
      <c r="W11" s="6"/>
      <c r="X11" s="6"/>
      <c r="Y11" s="6"/>
    </row>
    <row r="12" spans="1:25" ht="15.5" x14ac:dyDescent="0.35">
      <c r="A12" s="41"/>
      <c r="B12" s="23"/>
      <c r="C12" s="5"/>
      <c r="D12" s="5"/>
      <c r="E12" s="5"/>
      <c r="F12" s="5"/>
      <c r="G12" s="5"/>
      <c r="H12" s="5"/>
      <c r="I12" s="5"/>
      <c r="J12" s="5"/>
      <c r="K12" s="5"/>
      <c r="L12" s="6"/>
      <c r="M12" s="6"/>
      <c r="N12" s="6"/>
      <c r="O12" s="6"/>
      <c r="P12" s="6"/>
      <c r="Q12" s="6"/>
      <c r="R12" s="7"/>
      <c r="S12" s="6"/>
      <c r="T12" s="6"/>
      <c r="U12" s="6"/>
      <c r="V12" s="6"/>
      <c r="W12" s="6"/>
      <c r="X12" s="6"/>
      <c r="Y12" s="6"/>
    </row>
    <row r="13" spans="1:25" x14ac:dyDescent="0.35">
      <c r="A13" s="41"/>
      <c r="B13" s="11"/>
      <c r="C13" s="8" t="s">
        <v>4</v>
      </c>
      <c r="D13" s="8"/>
      <c r="E13" s="8"/>
      <c r="F13" s="9"/>
      <c r="G13" s="8" t="s">
        <v>14</v>
      </c>
      <c r="H13" s="6"/>
      <c r="I13" s="6"/>
      <c r="J13" s="6"/>
      <c r="K13" s="6"/>
      <c r="L13" s="6"/>
      <c r="M13" s="6"/>
      <c r="N13" s="6"/>
      <c r="O13" s="6"/>
      <c r="P13" s="6"/>
      <c r="Q13" s="6"/>
      <c r="R13" s="7"/>
      <c r="S13" s="6"/>
      <c r="T13" s="6"/>
      <c r="U13" s="6"/>
      <c r="V13" s="6"/>
      <c r="W13" s="6"/>
      <c r="X13" s="6"/>
      <c r="Y13" s="6"/>
    </row>
    <row r="14" spans="1:25" x14ac:dyDescent="0.35">
      <c r="A14" s="4"/>
      <c r="B14" s="11"/>
      <c r="C14" s="8" t="s">
        <v>5</v>
      </c>
      <c r="D14" s="6"/>
      <c r="E14" s="6"/>
      <c r="F14" s="9"/>
      <c r="G14" s="8" t="s">
        <v>15</v>
      </c>
      <c r="H14" s="7"/>
      <c r="I14" s="7"/>
      <c r="J14" s="6"/>
      <c r="K14" s="6"/>
      <c r="L14" s="6"/>
      <c r="M14" s="6"/>
      <c r="N14" s="6"/>
      <c r="O14" s="6"/>
      <c r="P14" s="6"/>
      <c r="Q14" s="6"/>
      <c r="R14" s="7"/>
      <c r="S14" s="6"/>
      <c r="T14" s="6"/>
      <c r="U14" s="6"/>
      <c r="V14" s="6"/>
      <c r="W14" s="6"/>
      <c r="X14" s="6"/>
      <c r="Y14" s="6"/>
    </row>
    <row r="15" spans="1:25" ht="19" thickBot="1" x14ac:dyDescent="0.4">
      <c r="A15" s="41"/>
      <c r="B15" s="11"/>
      <c r="C15" s="30">
        <v>300</v>
      </c>
      <c r="D15" s="6"/>
      <c r="E15" s="6"/>
      <c r="F15" s="9"/>
      <c r="G15" s="30">
        <v>2.5</v>
      </c>
      <c r="H15" s="7"/>
      <c r="I15" s="7"/>
      <c r="J15" s="6"/>
      <c r="K15" s="6"/>
      <c r="L15" s="5"/>
      <c r="M15" s="5"/>
      <c r="N15" s="5"/>
      <c r="O15" s="5"/>
      <c r="P15" s="5"/>
      <c r="Q15" s="5"/>
      <c r="R15" s="7"/>
      <c r="S15" s="6"/>
      <c r="T15" s="6"/>
      <c r="U15" s="6"/>
      <c r="V15" s="6"/>
      <c r="W15" s="6"/>
      <c r="X15" s="6"/>
      <c r="Y15" s="6"/>
    </row>
    <row r="16" spans="1:25" x14ac:dyDescent="0.35">
      <c r="A16" s="41"/>
      <c r="B16" s="11"/>
      <c r="C16" s="6"/>
      <c r="D16" s="6"/>
      <c r="E16" s="6"/>
      <c r="F16" s="6"/>
      <c r="G16" s="6"/>
      <c r="H16" s="7"/>
      <c r="I16" s="7"/>
      <c r="J16" s="6"/>
      <c r="K16" s="6"/>
      <c r="L16" s="5"/>
      <c r="M16" s="5"/>
      <c r="N16" s="5"/>
      <c r="O16" s="5"/>
      <c r="P16" s="5"/>
      <c r="Q16" s="5"/>
      <c r="R16" s="7"/>
      <c r="S16" s="6"/>
      <c r="T16" s="6"/>
      <c r="U16" s="6"/>
      <c r="V16" s="6"/>
      <c r="W16" s="6"/>
      <c r="X16" s="6"/>
      <c r="Y16" s="6"/>
    </row>
    <row r="17" spans="1:25" ht="19" thickBot="1" x14ac:dyDescent="0.4">
      <c r="A17" s="41"/>
      <c r="B17" s="11"/>
      <c r="C17" s="6"/>
      <c r="D17" s="6"/>
      <c r="E17" s="10">
        <f>C15/(1.1348*POWER(G15,-0.5))</f>
        <v>417.99581338143895</v>
      </c>
      <c r="F17" s="6"/>
      <c r="G17" s="6"/>
      <c r="H17" s="7"/>
      <c r="I17" s="7"/>
      <c r="J17" s="6"/>
      <c r="K17" s="6"/>
      <c r="L17" s="5"/>
      <c r="M17" s="5"/>
      <c r="N17" s="5"/>
      <c r="O17" s="5"/>
      <c r="P17" s="5"/>
      <c r="Q17" s="5"/>
      <c r="R17" s="7"/>
      <c r="S17" s="6"/>
      <c r="T17" s="6"/>
      <c r="U17" s="6"/>
      <c r="V17" s="6"/>
      <c r="W17" s="6"/>
      <c r="X17" s="6"/>
      <c r="Y17" s="6"/>
    </row>
    <row r="18" spans="1:25" x14ac:dyDescent="0.35">
      <c r="A18" s="41"/>
      <c r="B18" s="11"/>
      <c r="C18" s="6"/>
      <c r="D18" s="6"/>
      <c r="E18" s="6"/>
      <c r="F18" s="6"/>
      <c r="G18" s="6"/>
      <c r="H18" s="7"/>
      <c r="I18" s="7"/>
      <c r="J18" s="6"/>
      <c r="K18" s="6"/>
      <c r="L18" s="5"/>
      <c r="M18" s="5"/>
      <c r="N18" s="5"/>
      <c r="O18" s="5"/>
      <c r="P18" s="5"/>
      <c r="Q18" s="5"/>
      <c r="R18" s="7"/>
      <c r="S18" s="6"/>
      <c r="T18" s="6"/>
      <c r="U18" s="6"/>
      <c r="V18" s="6"/>
      <c r="W18" s="6"/>
      <c r="X18" s="6"/>
      <c r="Y18" s="6"/>
    </row>
    <row r="19" spans="1:25" x14ac:dyDescent="0.35">
      <c r="A19" s="41"/>
      <c r="B19" s="9"/>
      <c r="C19" s="11"/>
      <c r="D19" s="6"/>
      <c r="E19" s="6"/>
      <c r="F19" s="6"/>
      <c r="G19" s="6"/>
      <c r="H19" s="7"/>
      <c r="I19" s="7"/>
      <c r="J19" s="6"/>
      <c r="K19" s="6"/>
      <c r="L19" s="5"/>
      <c r="M19" s="5"/>
      <c r="N19" s="5"/>
      <c r="O19" s="5"/>
      <c r="P19" s="5"/>
      <c r="Q19" s="5"/>
      <c r="R19" s="7"/>
      <c r="S19" s="6"/>
      <c r="T19" s="6"/>
      <c r="U19" s="6"/>
      <c r="V19" s="6"/>
      <c r="W19" s="6"/>
      <c r="X19" s="6"/>
      <c r="Y19" s="6"/>
    </row>
    <row r="20" spans="1:25" x14ac:dyDescent="0.35">
      <c r="A20" s="41"/>
      <c r="B20" s="9"/>
      <c r="C20" s="11"/>
      <c r="D20" s="6"/>
      <c r="E20" s="6"/>
      <c r="F20" s="6"/>
      <c r="G20" s="6"/>
      <c r="H20" s="7"/>
      <c r="I20" s="7"/>
      <c r="J20" s="6"/>
      <c r="K20" s="6"/>
      <c r="L20" s="9"/>
      <c r="M20" s="9"/>
      <c r="N20" s="9"/>
      <c r="O20" s="9"/>
      <c r="P20" s="9"/>
      <c r="Q20" s="9"/>
      <c r="R20" s="9"/>
      <c r="S20" s="9"/>
      <c r="T20" s="9"/>
      <c r="U20" s="6"/>
      <c r="V20" s="6"/>
      <c r="W20" s="6"/>
      <c r="X20" s="6"/>
      <c r="Y20" s="6"/>
    </row>
    <row r="21" spans="1:25" ht="23.5" x14ac:dyDescent="0.55000000000000004">
      <c r="A21" s="4"/>
      <c r="B21" s="9"/>
      <c r="C21" s="12" t="s">
        <v>25</v>
      </c>
      <c r="D21" s="5"/>
      <c r="E21" s="5"/>
      <c r="F21" s="5"/>
      <c r="G21" s="5"/>
      <c r="H21" s="13"/>
      <c r="I21" s="13"/>
      <c r="J21" s="5"/>
      <c r="K21" s="5"/>
      <c r="L21" s="9"/>
      <c r="M21" s="9"/>
      <c r="N21" s="9"/>
      <c r="O21" s="9"/>
      <c r="P21" s="9"/>
      <c r="Q21" s="9"/>
      <c r="R21" s="9"/>
      <c r="S21" s="9"/>
      <c r="T21" s="9"/>
      <c r="U21" s="6"/>
      <c r="V21" s="6"/>
      <c r="W21" s="6"/>
      <c r="X21" s="6"/>
      <c r="Y21" s="6"/>
    </row>
    <row r="22" spans="1:25" x14ac:dyDescent="0.35">
      <c r="A22" s="41"/>
      <c r="B22" s="75" t="s">
        <v>86</v>
      </c>
      <c r="C22" s="76"/>
      <c r="D22" s="75" t="s">
        <v>85</v>
      </c>
      <c r="E22" s="75"/>
      <c r="F22" s="75"/>
      <c r="G22" s="76" t="s">
        <v>87</v>
      </c>
      <c r="H22" s="75"/>
      <c r="I22" s="75"/>
      <c r="J22" s="76"/>
      <c r="S22" s="38"/>
    </row>
    <row r="23" spans="1:25" ht="15" thickBot="1" x14ac:dyDescent="0.4">
      <c r="A23" s="41"/>
      <c r="C23" s="38"/>
      <c r="D23" s="22"/>
      <c r="S23" s="38"/>
    </row>
    <row r="24" spans="1:25" ht="15" customHeight="1" x14ac:dyDescent="0.35">
      <c r="A24" s="41"/>
      <c r="E24" s="38"/>
      <c r="F24" s="17" t="s">
        <v>7</v>
      </c>
      <c r="G24" s="17" t="s">
        <v>7</v>
      </c>
      <c r="H24" s="17" t="s">
        <v>7</v>
      </c>
      <c r="I24" s="17" t="s">
        <v>7</v>
      </c>
      <c r="J24" s="17" t="s">
        <v>8</v>
      </c>
      <c r="K24" s="17" t="s">
        <v>8</v>
      </c>
      <c r="L24" s="17" t="s">
        <v>8</v>
      </c>
      <c r="M24" s="17" t="s">
        <v>8</v>
      </c>
      <c r="N24" s="17" t="s">
        <v>8</v>
      </c>
      <c r="O24" s="17" t="s">
        <v>8</v>
      </c>
      <c r="P24" s="17" t="s">
        <v>8</v>
      </c>
      <c r="Q24" s="17" t="s">
        <v>8</v>
      </c>
      <c r="R24" s="17" t="s">
        <v>8</v>
      </c>
      <c r="S24" s="19" t="s">
        <v>9</v>
      </c>
      <c r="U24" s="29"/>
    </row>
    <row r="25" spans="1:25" ht="15" thickBot="1" x14ac:dyDescent="0.4">
      <c r="A25" s="41"/>
      <c r="E25" s="38"/>
      <c r="F25" s="16" t="s">
        <v>6</v>
      </c>
      <c r="G25" s="16" t="s">
        <v>6</v>
      </c>
      <c r="H25" s="16" t="s">
        <v>6</v>
      </c>
      <c r="I25" s="16" t="s">
        <v>6</v>
      </c>
      <c r="J25" s="18" t="s">
        <v>6</v>
      </c>
      <c r="K25" s="18" t="s">
        <v>6</v>
      </c>
      <c r="L25" s="18" t="s">
        <v>6</v>
      </c>
      <c r="M25" s="18" t="s">
        <v>6</v>
      </c>
      <c r="N25" s="18" t="s">
        <v>6</v>
      </c>
      <c r="O25" s="18" t="s">
        <v>6</v>
      </c>
      <c r="P25" s="18" t="s">
        <v>6</v>
      </c>
      <c r="Q25" s="18" t="s">
        <v>6</v>
      </c>
      <c r="R25" s="18" t="s">
        <v>6</v>
      </c>
      <c r="S25" s="20" t="s">
        <v>6</v>
      </c>
    </row>
    <row r="26" spans="1:25" ht="26.5" thickBot="1" x14ac:dyDescent="0.4">
      <c r="A26" s="41"/>
      <c r="E26" s="14" t="s">
        <v>11</v>
      </c>
      <c r="F26" s="31" t="s">
        <v>0</v>
      </c>
      <c r="G26" s="31" t="s">
        <v>3</v>
      </c>
      <c r="H26" s="31" t="s">
        <v>36</v>
      </c>
      <c r="I26" s="31" t="s">
        <v>37</v>
      </c>
      <c r="J26" s="31" t="s">
        <v>1</v>
      </c>
      <c r="K26" s="31" t="s">
        <v>32</v>
      </c>
      <c r="L26" s="31" t="s">
        <v>33</v>
      </c>
      <c r="M26" s="31" t="s">
        <v>34</v>
      </c>
      <c r="N26" s="31" t="s">
        <v>35</v>
      </c>
      <c r="O26" s="31" t="s">
        <v>31</v>
      </c>
      <c r="P26" s="31" t="s">
        <v>2</v>
      </c>
      <c r="Q26" s="31" t="s">
        <v>12</v>
      </c>
      <c r="R26" s="31" t="s">
        <v>13</v>
      </c>
      <c r="S26" s="21" t="s">
        <v>0</v>
      </c>
    </row>
    <row r="27" spans="1:25" ht="15.5" thickTop="1" thickBot="1" x14ac:dyDescent="0.4">
      <c r="A27" s="41"/>
      <c r="B27" s="39"/>
      <c r="E27" s="48">
        <v>1</v>
      </c>
      <c r="F27" s="25"/>
      <c r="G27" s="15">
        <f>F27*(1.1348*POWER(1.6,-0.5))</f>
        <v>0</v>
      </c>
      <c r="H27" s="15">
        <f>F27*(1.1348*POWER(1.9,-0.5))</f>
        <v>0</v>
      </c>
      <c r="I27" s="15">
        <f>F27*(1.1348*POWER(2.2,-0.5))</f>
        <v>0</v>
      </c>
      <c r="J27" s="15">
        <f>F27*(1.1348*POWER(2.5,-0.5))</f>
        <v>0</v>
      </c>
      <c r="K27" s="15">
        <f>F27*(1.1348*POWER(2.8,-0.5))</f>
        <v>0</v>
      </c>
      <c r="L27" s="15">
        <f>F27*(1.1348*POWER(3.1,-0.5))</f>
        <v>0</v>
      </c>
      <c r="M27" s="15">
        <f>F27*(1.1348*POWER(3.4,-0.5))</f>
        <v>0</v>
      </c>
      <c r="N27" s="15">
        <f>F27*(1.1348*POWER(3.7,-0.5))</f>
        <v>0</v>
      </c>
      <c r="O27" s="15">
        <f>F27*(1.1348*POWER(4,-0.5))</f>
        <v>0</v>
      </c>
      <c r="P27" s="15">
        <f t="shared" ref="P27:P50" si="0">F27*(1.1348*POWER(4.5,-0.5))</f>
        <v>0</v>
      </c>
      <c r="Q27" s="15">
        <f t="shared" ref="Q27:Q50" si="1">F27*(1.1348*POWER(5,-0.5))</f>
        <v>0</v>
      </c>
      <c r="R27" s="15">
        <f t="shared" ref="R27:R50" si="2">F27*(1.1348*POWER(5.5,-0.5))</f>
        <v>0</v>
      </c>
      <c r="S27" s="26"/>
    </row>
    <row r="28" spans="1:25" ht="15" thickBot="1" x14ac:dyDescent="0.4">
      <c r="A28" s="41"/>
      <c r="B28" s="39"/>
      <c r="E28" s="49">
        <v>2</v>
      </c>
      <c r="F28" s="25"/>
      <c r="G28" s="15">
        <f>F28*(1.1348*POWER(1.6,-0.5))</f>
        <v>0</v>
      </c>
      <c r="H28" s="15">
        <f t="shared" ref="H28:H50" si="3">F28*(1.1348*POWER(1.9,-0.5))</f>
        <v>0</v>
      </c>
      <c r="I28" s="15">
        <f t="shared" ref="I28:I50" si="4">F28*(1.1348*POWER(2.2,-0.5))</f>
        <v>0</v>
      </c>
      <c r="J28" s="15">
        <f>F28*(1.1348*POWER(2.5,-0.5))</f>
        <v>0</v>
      </c>
      <c r="K28" s="15">
        <f t="shared" ref="K28:K50" si="5">F28*(1.1348*POWER(2.8,-0.5))</f>
        <v>0</v>
      </c>
      <c r="L28" s="15">
        <f t="shared" ref="L28:L50" si="6">F28*(1.1348*POWER(3.1,-0.5))</f>
        <v>0</v>
      </c>
      <c r="M28" s="15">
        <f t="shared" ref="M28:M50" si="7">F28*(1.1348*POWER(3.4,-0.5))</f>
        <v>0</v>
      </c>
      <c r="N28" s="15">
        <f t="shared" ref="N28:N50" si="8">F28*(1.1348*POWER(3.7,-0.5))</f>
        <v>0</v>
      </c>
      <c r="O28" s="15">
        <f t="shared" ref="O28:O50" si="9">F28*(1.1348*POWER(4,-0.5))</f>
        <v>0</v>
      </c>
      <c r="P28" s="15">
        <f t="shared" si="0"/>
        <v>0</v>
      </c>
      <c r="Q28" s="15">
        <f t="shared" si="1"/>
        <v>0</v>
      </c>
      <c r="R28" s="15">
        <f t="shared" si="2"/>
        <v>0</v>
      </c>
      <c r="S28" s="27"/>
    </row>
    <row r="29" spans="1:25" ht="15" thickBot="1" x14ac:dyDescent="0.4">
      <c r="A29" s="41"/>
      <c r="E29" s="49">
        <v>3</v>
      </c>
      <c r="F29" s="25"/>
      <c r="G29" s="15">
        <f t="shared" ref="G29:G50" si="10">F29*(1.1348*POWER(1.6,-0.5))</f>
        <v>0</v>
      </c>
      <c r="H29" s="15">
        <f t="shared" si="3"/>
        <v>0</v>
      </c>
      <c r="I29" s="15">
        <f t="shared" si="4"/>
        <v>0</v>
      </c>
      <c r="J29" s="15">
        <f t="shared" ref="J29:J50" si="11">F29*(1.1348*POWER(2.5,-0.5))</f>
        <v>0</v>
      </c>
      <c r="K29" s="15">
        <f t="shared" si="5"/>
        <v>0</v>
      </c>
      <c r="L29" s="15">
        <f t="shared" si="6"/>
        <v>0</v>
      </c>
      <c r="M29" s="15">
        <f t="shared" si="7"/>
        <v>0</v>
      </c>
      <c r="N29" s="15">
        <f t="shared" si="8"/>
        <v>0</v>
      </c>
      <c r="O29" s="15">
        <f t="shared" si="9"/>
        <v>0</v>
      </c>
      <c r="P29" s="15">
        <f t="shared" si="0"/>
        <v>0</v>
      </c>
      <c r="Q29" s="15">
        <f t="shared" si="1"/>
        <v>0</v>
      </c>
      <c r="R29" s="15">
        <f t="shared" si="2"/>
        <v>0</v>
      </c>
      <c r="S29" s="27"/>
    </row>
    <row r="30" spans="1:25" ht="15" thickBot="1" x14ac:dyDescent="0.4">
      <c r="A30" s="41"/>
      <c r="E30" s="49">
        <v>4</v>
      </c>
      <c r="F30" s="25"/>
      <c r="G30" s="15">
        <f t="shared" si="10"/>
        <v>0</v>
      </c>
      <c r="H30" s="15">
        <f t="shared" si="3"/>
        <v>0</v>
      </c>
      <c r="I30" s="15">
        <f t="shared" si="4"/>
        <v>0</v>
      </c>
      <c r="J30" s="15">
        <f t="shared" si="11"/>
        <v>0</v>
      </c>
      <c r="K30" s="15">
        <f t="shared" si="5"/>
        <v>0</v>
      </c>
      <c r="L30" s="15">
        <f t="shared" si="6"/>
        <v>0</v>
      </c>
      <c r="M30" s="15">
        <f t="shared" si="7"/>
        <v>0</v>
      </c>
      <c r="N30" s="15">
        <f t="shared" si="8"/>
        <v>0</v>
      </c>
      <c r="O30" s="15">
        <f t="shared" si="9"/>
        <v>0</v>
      </c>
      <c r="P30" s="15">
        <f t="shared" si="0"/>
        <v>0</v>
      </c>
      <c r="Q30" s="15">
        <f t="shared" si="1"/>
        <v>0</v>
      </c>
      <c r="R30" s="15">
        <f t="shared" si="2"/>
        <v>0</v>
      </c>
      <c r="S30" s="27"/>
    </row>
    <row r="31" spans="1:25" ht="15" thickBot="1" x14ac:dyDescent="0.4">
      <c r="A31" s="41"/>
      <c r="E31" s="49">
        <v>5</v>
      </c>
      <c r="F31" s="25"/>
      <c r="G31" s="15">
        <f t="shared" si="10"/>
        <v>0</v>
      </c>
      <c r="H31" s="15">
        <f t="shared" si="3"/>
        <v>0</v>
      </c>
      <c r="I31" s="15">
        <f t="shared" si="4"/>
        <v>0</v>
      </c>
      <c r="J31" s="15">
        <f t="shared" si="11"/>
        <v>0</v>
      </c>
      <c r="K31" s="15">
        <f t="shared" si="5"/>
        <v>0</v>
      </c>
      <c r="L31" s="15">
        <f t="shared" si="6"/>
        <v>0</v>
      </c>
      <c r="M31" s="15">
        <f t="shared" si="7"/>
        <v>0</v>
      </c>
      <c r="N31" s="15">
        <f t="shared" si="8"/>
        <v>0</v>
      </c>
      <c r="O31" s="15">
        <f t="shared" si="9"/>
        <v>0</v>
      </c>
      <c r="P31" s="15">
        <f t="shared" si="0"/>
        <v>0</v>
      </c>
      <c r="Q31" s="15">
        <f t="shared" si="1"/>
        <v>0</v>
      </c>
      <c r="R31" s="15">
        <f t="shared" si="2"/>
        <v>0</v>
      </c>
      <c r="S31" s="27"/>
    </row>
    <row r="32" spans="1:25" ht="15" thickBot="1" x14ac:dyDescent="0.4">
      <c r="A32" s="4"/>
      <c r="E32" s="49">
        <v>6</v>
      </c>
      <c r="F32" s="25"/>
      <c r="G32" s="15">
        <f t="shared" si="10"/>
        <v>0</v>
      </c>
      <c r="H32" s="15">
        <f t="shared" si="3"/>
        <v>0</v>
      </c>
      <c r="I32" s="15">
        <f t="shared" si="4"/>
        <v>0</v>
      </c>
      <c r="J32" s="15">
        <f t="shared" si="11"/>
        <v>0</v>
      </c>
      <c r="K32" s="15">
        <f t="shared" si="5"/>
        <v>0</v>
      </c>
      <c r="L32" s="15">
        <f t="shared" si="6"/>
        <v>0</v>
      </c>
      <c r="M32" s="15">
        <f t="shared" si="7"/>
        <v>0</v>
      </c>
      <c r="N32" s="15">
        <f t="shared" si="8"/>
        <v>0</v>
      </c>
      <c r="O32" s="15">
        <f t="shared" si="9"/>
        <v>0</v>
      </c>
      <c r="P32" s="15">
        <f t="shared" si="0"/>
        <v>0</v>
      </c>
      <c r="Q32" s="15">
        <f t="shared" si="1"/>
        <v>0</v>
      </c>
      <c r="R32" s="15">
        <f t="shared" si="2"/>
        <v>0</v>
      </c>
      <c r="S32" s="27"/>
    </row>
    <row r="33" spans="1:19" ht="15" thickBot="1" x14ac:dyDescent="0.4">
      <c r="E33" s="49">
        <v>7</v>
      </c>
      <c r="F33" s="25"/>
      <c r="G33" s="15">
        <f t="shared" si="10"/>
        <v>0</v>
      </c>
      <c r="H33" s="15">
        <f t="shared" si="3"/>
        <v>0</v>
      </c>
      <c r="I33" s="15">
        <f t="shared" si="4"/>
        <v>0</v>
      </c>
      <c r="J33" s="15">
        <f t="shared" si="11"/>
        <v>0</v>
      </c>
      <c r="K33" s="15">
        <f t="shared" si="5"/>
        <v>0</v>
      </c>
      <c r="L33" s="15">
        <f t="shared" si="6"/>
        <v>0</v>
      </c>
      <c r="M33" s="15">
        <f t="shared" si="7"/>
        <v>0</v>
      </c>
      <c r="N33" s="15">
        <f t="shared" si="8"/>
        <v>0</v>
      </c>
      <c r="O33" s="15">
        <f t="shared" si="9"/>
        <v>0</v>
      </c>
      <c r="P33" s="15">
        <f t="shared" si="0"/>
        <v>0</v>
      </c>
      <c r="Q33" s="15">
        <f t="shared" si="1"/>
        <v>0</v>
      </c>
      <c r="R33" s="15">
        <f t="shared" si="2"/>
        <v>0</v>
      </c>
      <c r="S33" s="27"/>
    </row>
    <row r="34" spans="1:19" ht="15" thickBot="1" x14ac:dyDescent="0.4">
      <c r="A34" s="43"/>
      <c r="B34" s="43"/>
      <c r="E34" s="49">
        <v>8</v>
      </c>
      <c r="F34" s="25"/>
      <c r="G34" s="15">
        <f t="shared" si="10"/>
        <v>0</v>
      </c>
      <c r="H34" s="15">
        <f t="shared" si="3"/>
        <v>0</v>
      </c>
      <c r="I34" s="15">
        <f t="shared" si="4"/>
        <v>0</v>
      </c>
      <c r="J34" s="15">
        <f t="shared" si="11"/>
        <v>0</v>
      </c>
      <c r="K34" s="15">
        <f t="shared" si="5"/>
        <v>0</v>
      </c>
      <c r="L34" s="15">
        <f t="shared" si="6"/>
        <v>0</v>
      </c>
      <c r="M34" s="15">
        <f t="shared" si="7"/>
        <v>0</v>
      </c>
      <c r="N34" s="15">
        <f t="shared" si="8"/>
        <v>0</v>
      </c>
      <c r="O34" s="15">
        <f t="shared" si="9"/>
        <v>0</v>
      </c>
      <c r="P34" s="15">
        <f t="shared" si="0"/>
        <v>0</v>
      </c>
      <c r="Q34" s="15">
        <f t="shared" si="1"/>
        <v>0</v>
      </c>
      <c r="R34" s="15">
        <f t="shared" si="2"/>
        <v>0</v>
      </c>
      <c r="S34" s="27"/>
    </row>
    <row r="35" spans="1:19" ht="15" thickBot="1" x14ac:dyDescent="0.4">
      <c r="A35" s="44"/>
      <c r="B35" s="45"/>
      <c r="E35" s="49">
        <v>9</v>
      </c>
      <c r="F35" s="25"/>
      <c r="G35" s="15">
        <f t="shared" si="10"/>
        <v>0</v>
      </c>
      <c r="H35" s="15">
        <f t="shared" si="3"/>
        <v>0</v>
      </c>
      <c r="I35" s="15">
        <f t="shared" si="4"/>
        <v>0</v>
      </c>
      <c r="J35" s="15">
        <f t="shared" si="11"/>
        <v>0</v>
      </c>
      <c r="K35" s="15">
        <f t="shared" si="5"/>
        <v>0</v>
      </c>
      <c r="L35" s="15">
        <f t="shared" si="6"/>
        <v>0</v>
      </c>
      <c r="M35" s="15">
        <f t="shared" si="7"/>
        <v>0</v>
      </c>
      <c r="N35" s="15">
        <f t="shared" si="8"/>
        <v>0</v>
      </c>
      <c r="O35" s="15">
        <f t="shared" si="9"/>
        <v>0</v>
      </c>
      <c r="P35" s="15">
        <f t="shared" si="0"/>
        <v>0</v>
      </c>
      <c r="Q35" s="15">
        <f t="shared" si="1"/>
        <v>0</v>
      </c>
      <c r="R35" s="15">
        <f t="shared" si="2"/>
        <v>0</v>
      </c>
      <c r="S35" s="27"/>
    </row>
    <row r="36" spans="1:19" ht="15" thickBot="1" x14ac:dyDescent="0.4">
      <c r="A36" s="44"/>
      <c r="B36" s="45"/>
      <c r="E36" s="49">
        <v>10</v>
      </c>
      <c r="F36" s="25"/>
      <c r="G36" s="15">
        <f t="shared" si="10"/>
        <v>0</v>
      </c>
      <c r="H36" s="15">
        <f t="shared" si="3"/>
        <v>0</v>
      </c>
      <c r="I36" s="15">
        <f t="shared" si="4"/>
        <v>0</v>
      </c>
      <c r="J36" s="15">
        <f t="shared" si="11"/>
        <v>0</v>
      </c>
      <c r="K36" s="15">
        <f t="shared" si="5"/>
        <v>0</v>
      </c>
      <c r="L36" s="15">
        <f t="shared" si="6"/>
        <v>0</v>
      </c>
      <c r="M36" s="15">
        <f t="shared" si="7"/>
        <v>0</v>
      </c>
      <c r="N36" s="15">
        <f t="shared" si="8"/>
        <v>0</v>
      </c>
      <c r="O36" s="15">
        <f t="shared" si="9"/>
        <v>0</v>
      </c>
      <c r="P36" s="15">
        <f t="shared" si="0"/>
        <v>0</v>
      </c>
      <c r="Q36" s="15">
        <f t="shared" si="1"/>
        <v>0</v>
      </c>
      <c r="R36" s="15">
        <f t="shared" si="2"/>
        <v>0</v>
      </c>
      <c r="S36" s="27"/>
    </row>
    <row r="37" spans="1:19" ht="15" thickBot="1" x14ac:dyDescent="0.4">
      <c r="A37" s="44"/>
      <c r="B37" s="45"/>
      <c r="E37" s="49">
        <v>11</v>
      </c>
      <c r="F37" s="25"/>
      <c r="G37" s="15">
        <f t="shared" si="10"/>
        <v>0</v>
      </c>
      <c r="H37" s="15">
        <f t="shared" si="3"/>
        <v>0</v>
      </c>
      <c r="I37" s="15">
        <f t="shared" si="4"/>
        <v>0</v>
      </c>
      <c r="J37" s="15">
        <f t="shared" si="11"/>
        <v>0</v>
      </c>
      <c r="K37" s="15">
        <f t="shared" si="5"/>
        <v>0</v>
      </c>
      <c r="L37" s="15">
        <f t="shared" si="6"/>
        <v>0</v>
      </c>
      <c r="M37" s="15">
        <f t="shared" si="7"/>
        <v>0</v>
      </c>
      <c r="N37" s="15">
        <f t="shared" si="8"/>
        <v>0</v>
      </c>
      <c r="O37" s="15">
        <f t="shared" si="9"/>
        <v>0</v>
      </c>
      <c r="P37" s="15">
        <f t="shared" si="0"/>
        <v>0</v>
      </c>
      <c r="Q37" s="15">
        <f t="shared" si="1"/>
        <v>0</v>
      </c>
      <c r="R37" s="15">
        <f t="shared" si="2"/>
        <v>0</v>
      </c>
      <c r="S37" s="27"/>
    </row>
    <row r="38" spans="1:19" ht="15" thickBot="1" x14ac:dyDescent="0.4">
      <c r="A38" s="44"/>
      <c r="B38" s="45"/>
      <c r="E38" s="49">
        <v>12</v>
      </c>
      <c r="F38" s="25"/>
      <c r="G38" s="15">
        <f t="shared" si="10"/>
        <v>0</v>
      </c>
      <c r="H38" s="15">
        <f t="shared" si="3"/>
        <v>0</v>
      </c>
      <c r="I38" s="15">
        <f t="shared" si="4"/>
        <v>0</v>
      </c>
      <c r="J38" s="15">
        <f t="shared" si="11"/>
        <v>0</v>
      </c>
      <c r="K38" s="15">
        <f t="shared" si="5"/>
        <v>0</v>
      </c>
      <c r="L38" s="15">
        <f t="shared" si="6"/>
        <v>0</v>
      </c>
      <c r="M38" s="15">
        <f t="shared" si="7"/>
        <v>0</v>
      </c>
      <c r="N38" s="15">
        <f t="shared" si="8"/>
        <v>0</v>
      </c>
      <c r="O38" s="15">
        <f t="shared" si="9"/>
        <v>0</v>
      </c>
      <c r="P38" s="15">
        <f t="shared" si="0"/>
        <v>0</v>
      </c>
      <c r="Q38" s="15">
        <f t="shared" si="1"/>
        <v>0</v>
      </c>
      <c r="R38" s="15">
        <f t="shared" si="2"/>
        <v>0</v>
      </c>
      <c r="S38" s="27"/>
    </row>
    <row r="39" spans="1:19" ht="15" thickBot="1" x14ac:dyDescent="0.4">
      <c r="A39" s="46"/>
      <c r="B39" s="45"/>
      <c r="E39" s="49">
        <v>13</v>
      </c>
      <c r="F39" s="25"/>
      <c r="G39" s="15">
        <f t="shared" si="10"/>
        <v>0</v>
      </c>
      <c r="H39" s="15">
        <f t="shared" si="3"/>
        <v>0</v>
      </c>
      <c r="I39" s="15">
        <f t="shared" si="4"/>
        <v>0</v>
      </c>
      <c r="J39" s="15">
        <f t="shared" si="11"/>
        <v>0</v>
      </c>
      <c r="K39" s="15">
        <f t="shared" si="5"/>
        <v>0</v>
      </c>
      <c r="L39" s="15">
        <f t="shared" si="6"/>
        <v>0</v>
      </c>
      <c r="M39" s="15">
        <f t="shared" si="7"/>
        <v>0</v>
      </c>
      <c r="N39" s="15">
        <f t="shared" si="8"/>
        <v>0</v>
      </c>
      <c r="O39" s="15">
        <f t="shared" si="9"/>
        <v>0</v>
      </c>
      <c r="P39" s="15">
        <f t="shared" si="0"/>
        <v>0</v>
      </c>
      <c r="Q39" s="15">
        <f t="shared" si="1"/>
        <v>0</v>
      </c>
      <c r="R39" s="15">
        <f t="shared" si="2"/>
        <v>0</v>
      </c>
      <c r="S39" s="27"/>
    </row>
    <row r="40" spans="1:19" ht="15" thickBot="1" x14ac:dyDescent="0.4">
      <c r="A40" s="44"/>
      <c r="B40" s="45"/>
      <c r="E40" s="49">
        <v>14</v>
      </c>
      <c r="F40" s="25"/>
      <c r="G40" s="15">
        <f t="shared" si="10"/>
        <v>0</v>
      </c>
      <c r="H40" s="15">
        <f t="shared" si="3"/>
        <v>0</v>
      </c>
      <c r="I40" s="15">
        <f t="shared" si="4"/>
        <v>0</v>
      </c>
      <c r="J40" s="15">
        <f t="shared" si="11"/>
        <v>0</v>
      </c>
      <c r="K40" s="15">
        <f t="shared" si="5"/>
        <v>0</v>
      </c>
      <c r="L40" s="15">
        <f t="shared" si="6"/>
        <v>0</v>
      </c>
      <c r="M40" s="15">
        <f t="shared" si="7"/>
        <v>0</v>
      </c>
      <c r="N40" s="15">
        <f t="shared" si="8"/>
        <v>0</v>
      </c>
      <c r="O40" s="15">
        <f t="shared" si="9"/>
        <v>0</v>
      </c>
      <c r="P40" s="15">
        <f t="shared" si="0"/>
        <v>0</v>
      </c>
      <c r="Q40" s="15">
        <f t="shared" si="1"/>
        <v>0</v>
      </c>
      <c r="R40" s="15">
        <f t="shared" si="2"/>
        <v>0</v>
      </c>
      <c r="S40" s="27"/>
    </row>
    <row r="41" spans="1:19" ht="15" thickBot="1" x14ac:dyDescent="0.4">
      <c r="A41" s="44"/>
      <c r="B41" s="45"/>
      <c r="E41" s="49">
        <v>15</v>
      </c>
      <c r="F41" s="25"/>
      <c r="G41" s="15">
        <f t="shared" si="10"/>
        <v>0</v>
      </c>
      <c r="H41" s="15">
        <f t="shared" si="3"/>
        <v>0</v>
      </c>
      <c r="I41" s="15">
        <f t="shared" si="4"/>
        <v>0</v>
      </c>
      <c r="J41" s="15">
        <f t="shared" si="11"/>
        <v>0</v>
      </c>
      <c r="K41" s="15">
        <f t="shared" si="5"/>
        <v>0</v>
      </c>
      <c r="L41" s="15">
        <f t="shared" si="6"/>
        <v>0</v>
      </c>
      <c r="M41" s="15">
        <f t="shared" si="7"/>
        <v>0</v>
      </c>
      <c r="N41" s="15">
        <f t="shared" si="8"/>
        <v>0</v>
      </c>
      <c r="O41" s="15">
        <f t="shared" si="9"/>
        <v>0</v>
      </c>
      <c r="P41" s="15">
        <f t="shared" si="0"/>
        <v>0</v>
      </c>
      <c r="Q41" s="15">
        <f t="shared" si="1"/>
        <v>0</v>
      </c>
      <c r="R41" s="15">
        <f t="shared" si="2"/>
        <v>0</v>
      </c>
      <c r="S41" s="27"/>
    </row>
    <row r="42" spans="1:19" ht="15" thickBot="1" x14ac:dyDescent="0.4">
      <c r="A42" s="44"/>
      <c r="B42" s="45"/>
      <c r="E42" s="49">
        <v>16</v>
      </c>
      <c r="F42" s="25"/>
      <c r="G42" s="15">
        <f t="shared" si="10"/>
        <v>0</v>
      </c>
      <c r="H42" s="15">
        <f t="shared" si="3"/>
        <v>0</v>
      </c>
      <c r="I42" s="15">
        <f t="shared" si="4"/>
        <v>0</v>
      </c>
      <c r="J42" s="15">
        <f t="shared" si="11"/>
        <v>0</v>
      </c>
      <c r="K42" s="15">
        <f t="shared" si="5"/>
        <v>0</v>
      </c>
      <c r="L42" s="15">
        <f t="shared" si="6"/>
        <v>0</v>
      </c>
      <c r="M42" s="15">
        <f t="shared" si="7"/>
        <v>0</v>
      </c>
      <c r="N42" s="15">
        <f t="shared" si="8"/>
        <v>0</v>
      </c>
      <c r="O42" s="15">
        <f t="shared" si="9"/>
        <v>0</v>
      </c>
      <c r="P42" s="15">
        <f t="shared" si="0"/>
        <v>0</v>
      </c>
      <c r="Q42" s="15">
        <f t="shared" si="1"/>
        <v>0</v>
      </c>
      <c r="R42" s="15">
        <f t="shared" si="2"/>
        <v>0</v>
      </c>
      <c r="S42" s="27"/>
    </row>
    <row r="43" spans="1:19" ht="15" thickBot="1" x14ac:dyDescent="0.4">
      <c r="A43" s="44"/>
      <c r="B43" s="45"/>
      <c r="E43" s="49">
        <v>17</v>
      </c>
      <c r="F43" s="25"/>
      <c r="G43" s="15">
        <f t="shared" si="10"/>
        <v>0</v>
      </c>
      <c r="H43" s="15">
        <f t="shared" si="3"/>
        <v>0</v>
      </c>
      <c r="I43" s="15">
        <f t="shared" si="4"/>
        <v>0</v>
      </c>
      <c r="J43" s="15">
        <f t="shared" si="11"/>
        <v>0</v>
      </c>
      <c r="K43" s="15">
        <f t="shared" si="5"/>
        <v>0</v>
      </c>
      <c r="L43" s="15">
        <f t="shared" si="6"/>
        <v>0</v>
      </c>
      <c r="M43" s="15">
        <f t="shared" si="7"/>
        <v>0</v>
      </c>
      <c r="N43" s="15">
        <f t="shared" si="8"/>
        <v>0</v>
      </c>
      <c r="O43" s="15">
        <f t="shared" si="9"/>
        <v>0</v>
      </c>
      <c r="P43" s="15">
        <f t="shared" si="0"/>
        <v>0</v>
      </c>
      <c r="Q43" s="15">
        <f t="shared" si="1"/>
        <v>0</v>
      </c>
      <c r="R43" s="15">
        <f t="shared" si="2"/>
        <v>0</v>
      </c>
      <c r="S43" s="27"/>
    </row>
    <row r="44" spans="1:19" ht="15" thickBot="1" x14ac:dyDescent="0.4">
      <c r="A44" s="46"/>
      <c r="B44" s="45"/>
      <c r="E44" s="49">
        <v>18</v>
      </c>
      <c r="F44" s="25"/>
      <c r="G44" s="15">
        <f t="shared" si="10"/>
        <v>0</v>
      </c>
      <c r="H44" s="15">
        <f t="shared" si="3"/>
        <v>0</v>
      </c>
      <c r="I44" s="15">
        <f t="shared" si="4"/>
        <v>0</v>
      </c>
      <c r="J44" s="15">
        <f t="shared" si="11"/>
        <v>0</v>
      </c>
      <c r="K44" s="15">
        <f t="shared" si="5"/>
        <v>0</v>
      </c>
      <c r="L44" s="15">
        <f t="shared" si="6"/>
        <v>0</v>
      </c>
      <c r="M44" s="15">
        <f t="shared" si="7"/>
        <v>0</v>
      </c>
      <c r="N44" s="15">
        <f t="shared" si="8"/>
        <v>0</v>
      </c>
      <c r="O44" s="15">
        <f t="shared" si="9"/>
        <v>0</v>
      </c>
      <c r="P44" s="15">
        <f t="shared" si="0"/>
        <v>0</v>
      </c>
      <c r="Q44" s="15">
        <f t="shared" si="1"/>
        <v>0</v>
      </c>
      <c r="R44" s="15">
        <f t="shared" si="2"/>
        <v>0</v>
      </c>
      <c r="S44" s="27"/>
    </row>
    <row r="45" spans="1:19" ht="15" thickBot="1" x14ac:dyDescent="0.4">
      <c r="E45" s="49">
        <v>19</v>
      </c>
      <c r="F45" s="25"/>
      <c r="G45" s="15">
        <f t="shared" si="10"/>
        <v>0</v>
      </c>
      <c r="H45" s="15">
        <f t="shared" si="3"/>
        <v>0</v>
      </c>
      <c r="I45" s="15">
        <f t="shared" si="4"/>
        <v>0</v>
      </c>
      <c r="J45" s="15">
        <f t="shared" si="11"/>
        <v>0</v>
      </c>
      <c r="K45" s="15">
        <f t="shared" si="5"/>
        <v>0</v>
      </c>
      <c r="L45" s="15">
        <f t="shared" si="6"/>
        <v>0</v>
      </c>
      <c r="M45" s="15">
        <f t="shared" si="7"/>
        <v>0</v>
      </c>
      <c r="N45" s="15">
        <f t="shared" si="8"/>
        <v>0</v>
      </c>
      <c r="O45" s="15">
        <f t="shared" si="9"/>
        <v>0</v>
      </c>
      <c r="P45" s="15">
        <f t="shared" si="0"/>
        <v>0</v>
      </c>
      <c r="Q45" s="15">
        <f t="shared" si="1"/>
        <v>0</v>
      </c>
      <c r="R45" s="15">
        <f t="shared" si="2"/>
        <v>0</v>
      </c>
      <c r="S45" s="27"/>
    </row>
    <row r="46" spans="1:19" ht="15" thickBot="1" x14ac:dyDescent="0.4">
      <c r="E46" s="49">
        <v>20</v>
      </c>
      <c r="F46" s="25"/>
      <c r="G46" s="15">
        <f t="shared" si="10"/>
        <v>0</v>
      </c>
      <c r="H46" s="15">
        <f t="shared" si="3"/>
        <v>0</v>
      </c>
      <c r="I46" s="15">
        <f t="shared" si="4"/>
        <v>0</v>
      </c>
      <c r="J46" s="15">
        <f t="shared" si="11"/>
        <v>0</v>
      </c>
      <c r="K46" s="15">
        <f t="shared" si="5"/>
        <v>0</v>
      </c>
      <c r="L46" s="15">
        <f t="shared" si="6"/>
        <v>0</v>
      </c>
      <c r="M46" s="15">
        <f t="shared" si="7"/>
        <v>0</v>
      </c>
      <c r="N46" s="15">
        <f t="shared" si="8"/>
        <v>0</v>
      </c>
      <c r="O46" s="15">
        <f t="shared" si="9"/>
        <v>0</v>
      </c>
      <c r="P46" s="15">
        <f t="shared" si="0"/>
        <v>0</v>
      </c>
      <c r="Q46" s="15">
        <f t="shared" si="1"/>
        <v>0</v>
      </c>
      <c r="R46" s="15">
        <f t="shared" si="2"/>
        <v>0</v>
      </c>
      <c r="S46" s="27"/>
    </row>
    <row r="47" spans="1:19" ht="15" thickBot="1" x14ac:dyDescent="0.4">
      <c r="E47" s="49">
        <v>21</v>
      </c>
      <c r="F47" s="25"/>
      <c r="G47" s="15">
        <f t="shared" si="10"/>
        <v>0</v>
      </c>
      <c r="H47" s="15">
        <f t="shared" si="3"/>
        <v>0</v>
      </c>
      <c r="I47" s="15">
        <f t="shared" si="4"/>
        <v>0</v>
      </c>
      <c r="J47" s="15">
        <f t="shared" si="11"/>
        <v>0</v>
      </c>
      <c r="K47" s="15">
        <f t="shared" si="5"/>
        <v>0</v>
      </c>
      <c r="L47" s="15">
        <f t="shared" si="6"/>
        <v>0</v>
      </c>
      <c r="M47" s="15">
        <f t="shared" si="7"/>
        <v>0</v>
      </c>
      <c r="N47" s="15">
        <f t="shared" si="8"/>
        <v>0</v>
      </c>
      <c r="O47" s="15">
        <f t="shared" si="9"/>
        <v>0</v>
      </c>
      <c r="P47" s="15">
        <f t="shared" si="0"/>
        <v>0</v>
      </c>
      <c r="Q47" s="15">
        <f t="shared" si="1"/>
        <v>0</v>
      </c>
      <c r="R47" s="15">
        <f t="shared" si="2"/>
        <v>0</v>
      </c>
      <c r="S47" s="27"/>
    </row>
    <row r="48" spans="1:19" ht="15" thickBot="1" x14ac:dyDescent="0.4">
      <c r="E48" s="49">
        <v>22</v>
      </c>
      <c r="F48" s="25"/>
      <c r="G48" s="15">
        <f t="shared" si="10"/>
        <v>0</v>
      </c>
      <c r="H48" s="15">
        <f t="shared" si="3"/>
        <v>0</v>
      </c>
      <c r="I48" s="15">
        <f t="shared" si="4"/>
        <v>0</v>
      </c>
      <c r="J48" s="15">
        <f t="shared" si="11"/>
        <v>0</v>
      </c>
      <c r="K48" s="15">
        <f t="shared" si="5"/>
        <v>0</v>
      </c>
      <c r="L48" s="15">
        <f t="shared" si="6"/>
        <v>0</v>
      </c>
      <c r="M48" s="15">
        <f t="shared" si="7"/>
        <v>0</v>
      </c>
      <c r="N48" s="15">
        <f t="shared" si="8"/>
        <v>0</v>
      </c>
      <c r="O48" s="15">
        <f t="shared" si="9"/>
        <v>0</v>
      </c>
      <c r="P48" s="15">
        <f t="shared" si="0"/>
        <v>0</v>
      </c>
      <c r="Q48" s="15">
        <f t="shared" si="1"/>
        <v>0</v>
      </c>
      <c r="R48" s="15">
        <f t="shared" si="2"/>
        <v>0</v>
      </c>
      <c r="S48" s="27"/>
    </row>
    <row r="49" spans="5:19" ht="15" thickBot="1" x14ac:dyDescent="0.4">
      <c r="E49" s="49">
        <v>23</v>
      </c>
      <c r="F49" s="25"/>
      <c r="G49" s="15">
        <f t="shared" si="10"/>
        <v>0</v>
      </c>
      <c r="H49" s="15">
        <f t="shared" si="3"/>
        <v>0</v>
      </c>
      <c r="I49" s="15">
        <f t="shared" si="4"/>
        <v>0</v>
      </c>
      <c r="J49" s="15">
        <f t="shared" si="11"/>
        <v>0</v>
      </c>
      <c r="K49" s="15">
        <f t="shared" si="5"/>
        <v>0</v>
      </c>
      <c r="L49" s="15">
        <f t="shared" si="6"/>
        <v>0</v>
      </c>
      <c r="M49" s="15">
        <f t="shared" si="7"/>
        <v>0</v>
      </c>
      <c r="N49" s="15">
        <f t="shared" si="8"/>
        <v>0</v>
      </c>
      <c r="O49" s="15">
        <f t="shared" si="9"/>
        <v>0</v>
      </c>
      <c r="P49" s="15">
        <f t="shared" si="0"/>
        <v>0</v>
      </c>
      <c r="Q49" s="15">
        <f t="shared" si="1"/>
        <v>0</v>
      </c>
      <c r="R49" s="15">
        <f t="shared" si="2"/>
        <v>0</v>
      </c>
      <c r="S49" s="27"/>
    </row>
    <row r="50" spans="5:19" ht="15" thickBot="1" x14ac:dyDescent="0.4">
      <c r="E50" s="49">
        <v>24</v>
      </c>
      <c r="F50" s="25"/>
      <c r="G50" s="15">
        <f t="shared" si="10"/>
        <v>0</v>
      </c>
      <c r="H50" s="15">
        <f t="shared" si="3"/>
        <v>0</v>
      </c>
      <c r="I50" s="15">
        <f t="shared" si="4"/>
        <v>0</v>
      </c>
      <c r="J50" s="15">
        <f t="shared" si="11"/>
        <v>0</v>
      </c>
      <c r="K50" s="15">
        <f t="shared" si="5"/>
        <v>0</v>
      </c>
      <c r="L50" s="15">
        <f t="shared" si="6"/>
        <v>0</v>
      </c>
      <c r="M50" s="15">
        <f t="shared" si="7"/>
        <v>0</v>
      </c>
      <c r="N50" s="15">
        <f t="shared" si="8"/>
        <v>0</v>
      </c>
      <c r="O50" s="15">
        <f t="shared" si="9"/>
        <v>0</v>
      </c>
      <c r="P50" s="15">
        <f t="shared" si="0"/>
        <v>0</v>
      </c>
      <c r="Q50" s="15">
        <f t="shared" si="1"/>
        <v>0</v>
      </c>
      <c r="R50" s="15">
        <f t="shared" si="2"/>
        <v>0</v>
      </c>
      <c r="S50" s="27"/>
    </row>
  </sheetData>
  <sheetProtection algorithmName="SHA-512" hashValue="E5BNblHy1rhm9Wcls9HlBd5G8JIFzRRelcgHAj8NKH7OcmvMpDTi0PSaQ0FIlrb1h94d1irmPGmRe0b8Crd7SQ==" saltValue="jUEAbZRLxSY+tIV3BgiFB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4"/>
  <sheetViews>
    <sheetView zoomScale="95" zoomScaleNormal="95" workbookViewId="0">
      <selection activeCell="J5" sqref="J5"/>
    </sheetView>
  </sheetViews>
  <sheetFormatPr defaultRowHeight="14.5" x14ac:dyDescent="0.35"/>
  <sheetData>
    <row r="1" spans="1:22" s="28" customFormat="1" ht="20" x14ac:dyDescent="0.4">
      <c r="A1" s="47" t="s">
        <v>30</v>
      </c>
      <c r="B1" s="47"/>
      <c r="C1" s="47"/>
      <c r="D1" s="47"/>
      <c r="E1" s="47"/>
      <c r="F1" s="47"/>
      <c r="G1" s="47"/>
      <c r="H1" s="47"/>
      <c r="I1" s="47"/>
      <c r="J1" s="47"/>
      <c r="K1" s="47"/>
      <c r="L1" s="47"/>
      <c r="M1" s="47"/>
      <c r="N1" s="47"/>
      <c r="O1" s="47"/>
      <c r="P1" s="47"/>
      <c r="Q1" s="47"/>
      <c r="R1" s="47"/>
      <c r="S1" s="47"/>
      <c r="T1" s="47"/>
      <c r="U1" s="47"/>
      <c r="V1" s="24"/>
    </row>
    <row r="2" spans="1:22" ht="20" x14ac:dyDescent="0.4">
      <c r="A2" s="24" t="s">
        <v>94</v>
      </c>
      <c r="B2" s="24"/>
      <c r="C2" s="24"/>
      <c r="D2" s="24"/>
      <c r="E2" s="24"/>
      <c r="F2" s="24"/>
      <c r="G2" s="24"/>
      <c r="H2" s="24"/>
      <c r="I2" s="24"/>
      <c r="J2" s="24"/>
      <c r="K2" s="24"/>
      <c r="L2" s="24"/>
      <c r="M2" s="24"/>
      <c r="N2" s="24"/>
      <c r="O2" s="24"/>
      <c r="P2" s="24"/>
      <c r="Q2" s="24"/>
      <c r="R2" s="24"/>
      <c r="S2" s="24"/>
      <c r="T2" s="24"/>
      <c r="U2" s="24"/>
      <c r="V2" s="24"/>
    </row>
    <row r="3" spans="1:22" s="36" customFormat="1" ht="20" x14ac:dyDescent="0.4">
      <c r="A3" s="24" t="s">
        <v>26</v>
      </c>
      <c r="B3" s="24"/>
      <c r="C3" s="24"/>
      <c r="D3" s="24"/>
      <c r="E3" s="24"/>
      <c r="F3" s="24"/>
      <c r="G3" s="24"/>
      <c r="H3" s="24"/>
      <c r="I3" s="24"/>
      <c r="J3" s="24"/>
      <c r="K3" s="24"/>
      <c r="L3" s="24"/>
      <c r="M3" s="24"/>
      <c r="N3" s="24"/>
      <c r="O3" s="24"/>
      <c r="P3" s="24"/>
      <c r="Q3" s="24"/>
      <c r="R3" s="24"/>
      <c r="S3" s="24"/>
      <c r="T3" s="24"/>
      <c r="U3" s="24"/>
      <c r="V3" s="24"/>
    </row>
    <row r="4" spans="1:22" s="36" customFormat="1" ht="20" x14ac:dyDescent="0.4">
      <c r="A4" s="24" t="s">
        <v>27</v>
      </c>
      <c r="B4" s="24"/>
      <c r="C4" s="24"/>
      <c r="D4" s="24"/>
      <c r="E4" s="24"/>
      <c r="F4" s="24"/>
      <c r="G4" s="24"/>
      <c r="H4" s="24"/>
      <c r="I4" s="24"/>
      <c r="J4" s="24"/>
      <c r="K4" s="24"/>
      <c r="L4" s="24"/>
      <c r="M4" s="24"/>
      <c r="N4" s="24"/>
      <c r="O4" s="24"/>
      <c r="P4" s="24"/>
      <c r="Q4" s="24"/>
      <c r="R4" s="24"/>
      <c r="S4" s="24"/>
      <c r="T4" s="24"/>
      <c r="U4" s="24"/>
      <c r="V4" s="24"/>
    </row>
    <row r="5" spans="1:22" s="36" customFormat="1" ht="20" x14ac:dyDescent="0.4">
      <c r="A5" s="24" t="s">
        <v>28</v>
      </c>
      <c r="B5" s="24"/>
      <c r="C5" s="24"/>
      <c r="D5" s="24"/>
      <c r="E5" s="24"/>
      <c r="F5" s="24"/>
      <c r="G5" s="24"/>
      <c r="H5" s="24"/>
      <c r="I5" s="24"/>
      <c r="J5" s="24"/>
      <c r="K5" s="24"/>
      <c r="L5" s="24"/>
      <c r="M5" s="24"/>
      <c r="N5" s="24"/>
      <c r="O5" s="24"/>
      <c r="P5" s="24"/>
      <c r="Q5" s="24"/>
      <c r="R5" s="24"/>
      <c r="S5" s="24"/>
      <c r="T5" s="24"/>
      <c r="U5" s="24"/>
      <c r="V5" s="24"/>
    </row>
    <row r="6" spans="1:22" s="36" customFormat="1" ht="20" x14ac:dyDescent="0.4">
      <c r="A6" s="24" t="s">
        <v>29</v>
      </c>
      <c r="B6" s="24"/>
      <c r="C6" s="24"/>
      <c r="D6" s="24"/>
      <c r="E6" s="24"/>
      <c r="F6" s="24"/>
      <c r="G6" s="24"/>
      <c r="H6" s="24"/>
      <c r="I6" s="24"/>
      <c r="J6" s="24"/>
      <c r="K6" s="24"/>
      <c r="L6" s="24"/>
      <c r="M6" s="24"/>
      <c r="N6" s="24"/>
      <c r="O6" s="24"/>
      <c r="P6" s="24"/>
      <c r="Q6" s="24"/>
      <c r="R6" s="24"/>
      <c r="S6" s="24"/>
      <c r="T6" s="24"/>
      <c r="U6" s="24"/>
      <c r="V6" s="24"/>
    </row>
    <row r="7" spans="1:22" ht="15" thickBot="1" x14ac:dyDescent="0.4">
      <c r="A7" s="3"/>
      <c r="B7" s="22"/>
      <c r="C7" s="1"/>
      <c r="D7" s="1"/>
      <c r="E7" s="2"/>
      <c r="F7" s="1"/>
      <c r="G7" s="2"/>
      <c r="H7" s="3"/>
      <c r="I7" s="3"/>
      <c r="J7" s="3"/>
    </row>
    <row r="8" spans="1:22" x14ac:dyDescent="0.35">
      <c r="A8" s="38"/>
      <c r="B8" s="17" t="s">
        <v>7</v>
      </c>
      <c r="C8" s="17" t="s">
        <v>7</v>
      </c>
      <c r="D8" s="17" t="s">
        <v>7</v>
      </c>
      <c r="E8" s="17" t="s">
        <v>7</v>
      </c>
      <c r="F8" s="17" t="s">
        <v>8</v>
      </c>
      <c r="G8" s="17" t="s">
        <v>8</v>
      </c>
      <c r="H8" s="17" t="s">
        <v>8</v>
      </c>
      <c r="I8" s="17" t="s">
        <v>8</v>
      </c>
      <c r="J8" s="17" t="s">
        <v>8</v>
      </c>
      <c r="K8" s="17" t="s">
        <v>8</v>
      </c>
      <c r="L8" s="17" t="s">
        <v>8</v>
      </c>
      <c r="M8" s="17" t="s">
        <v>8</v>
      </c>
      <c r="N8" s="17" t="s">
        <v>8</v>
      </c>
      <c r="O8" s="19" t="s">
        <v>9</v>
      </c>
    </row>
    <row r="9" spans="1:22" ht="15" thickBot="1" x14ac:dyDescent="0.4">
      <c r="A9" s="38"/>
      <c r="B9" s="16" t="s">
        <v>6</v>
      </c>
      <c r="C9" s="16" t="s">
        <v>6</v>
      </c>
      <c r="D9" s="16" t="s">
        <v>6</v>
      </c>
      <c r="E9" s="16" t="s">
        <v>6</v>
      </c>
      <c r="F9" s="18" t="s">
        <v>6</v>
      </c>
      <c r="G9" s="18" t="s">
        <v>6</v>
      </c>
      <c r="H9" s="18" t="s">
        <v>6</v>
      </c>
      <c r="I9" s="18" t="s">
        <v>6</v>
      </c>
      <c r="J9" s="18" t="s">
        <v>6</v>
      </c>
      <c r="K9" s="18" t="s">
        <v>6</v>
      </c>
      <c r="L9" s="18" t="s">
        <v>6</v>
      </c>
      <c r="M9" s="18" t="s">
        <v>6</v>
      </c>
      <c r="N9" s="18" t="s">
        <v>6</v>
      </c>
      <c r="O9" s="20" t="s">
        <v>6</v>
      </c>
    </row>
    <row r="10" spans="1:22" ht="26.5" thickBot="1" x14ac:dyDescent="0.4">
      <c r="A10" s="14" t="s">
        <v>11</v>
      </c>
      <c r="B10" s="31" t="s">
        <v>0</v>
      </c>
      <c r="C10" s="31" t="s">
        <v>3</v>
      </c>
      <c r="D10" s="31" t="s">
        <v>36</v>
      </c>
      <c r="E10" s="31" t="s">
        <v>37</v>
      </c>
      <c r="F10" s="31" t="s">
        <v>1</v>
      </c>
      <c r="G10" s="31" t="s">
        <v>32</v>
      </c>
      <c r="H10" s="31" t="s">
        <v>33</v>
      </c>
      <c r="I10" s="31" t="s">
        <v>34</v>
      </c>
      <c r="J10" s="31" t="s">
        <v>35</v>
      </c>
      <c r="K10" s="31" t="s">
        <v>31</v>
      </c>
      <c r="L10" s="31" t="s">
        <v>2</v>
      </c>
      <c r="M10" s="31" t="s">
        <v>12</v>
      </c>
      <c r="N10" s="31" t="s">
        <v>13</v>
      </c>
      <c r="O10" s="21" t="s">
        <v>0</v>
      </c>
    </row>
    <row r="11" spans="1:22" ht="15.5" thickTop="1" thickBot="1" x14ac:dyDescent="0.4">
      <c r="A11" s="48">
        <v>1</v>
      </c>
      <c r="B11" s="25">
        <f>rekenblad!F27</f>
        <v>0</v>
      </c>
      <c r="C11" s="86">
        <f>rekenblad!G27</f>
        <v>0</v>
      </c>
      <c r="D11" s="86">
        <f>rekenblad!H27</f>
        <v>0</v>
      </c>
      <c r="E11" s="86">
        <f>rekenblad!I27</f>
        <v>0</v>
      </c>
      <c r="F11" s="86">
        <f>rekenblad!J27</f>
        <v>0</v>
      </c>
      <c r="G11" s="86">
        <f>rekenblad!K27</f>
        <v>0</v>
      </c>
      <c r="H11" s="86">
        <f>rekenblad!L27</f>
        <v>0</v>
      </c>
      <c r="I11" s="86">
        <f>rekenblad!M27</f>
        <v>0</v>
      </c>
      <c r="J11" s="86">
        <f>rekenblad!N27</f>
        <v>0</v>
      </c>
      <c r="K11" s="86">
        <f>rekenblad!O27</f>
        <v>0</v>
      </c>
      <c r="L11" s="86">
        <f>rekenblad!P27</f>
        <v>0</v>
      </c>
      <c r="M11" s="86">
        <f>rekenblad!Q27</f>
        <v>0</v>
      </c>
      <c r="N11" s="86">
        <f>rekenblad!R27</f>
        <v>0</v>
      </c>
      <c r="O11" s="26"/>
    </row>
    <row r="12" spans="1:22" ht="15" thickBot="1" x14ac:dyDescent="0.4">
      <c r="A12" s="49">
        <v>2</v>
      </c>
      <c r="B12" s="25">
        <f>rekenblad!F28</f>
        <v>0</v>
      </c>
      <c r="C12" s="86">
        <f>rekenblad!G28</f>
        <v>0</v>
      </c>
      <c r="D12" s="86">
        <f>rekenblad!H28</f>
        <v>0</v>
      </c>
      <c r="E12" s="86">
        <f>rekenblad!I28</f>
        <v>0</v>
      </c>
      <c r="F12" s="86">
        <f>rekenblad!J28</f>
        <v>0</v>
      </c>
      <c r="G12" s="86">
        <f>rekenblad!K28</f>
        <v>0</v>
      </c>
      <c r="H12" s="86">
        <f>rekenblad!L28</f>
        <v>0</v>
      </c>
      <c r="I12" s="86">
        <f>rekenblad!M28</f>
        <v>0</v>
      </c>
      <c r="J12" s="86">
        <f>rekenblad!N28</f>
        <v>0</v>
      </c>
      <c r="K12" s="86">
        <f>rekenblad!O28</f>
        <v>0</v>
      </c>
      <c r="L12" s="86">
        <f>rekenblad!P28</f>
        <v>0</v>
      </c>
      <c r="M12" s="86">
        <f>rekenblad!Q28</f>
        <v>0</v>
      </c>
      <c r="N12" s="86">
        <f>rekenblad!R28</f>
        <v>0</v>
      </c>
      <c r="O12" s="27"/>
    </row>
    <row r="13" spans="1:22" ht="15" thickBot="1" x14ac:dyDescent="0.4">
      <c r="A13" s="49">
        <v>3</v>
      </c>
      <c r="B13" s="25">
        <f>rekenblad!F29</f>
        <v>0</v>
      </c>
      <c r="C13" s="86">
        <f>rekenblad!G29</f>
        <v>0</v>
      </c>
      <c r="D13" s="86">
        <f>rekenblad!H29</f>
        <v>0</v>
      </c>
      <c r="E13" s="86">
        <f>rekenblad!I29</f>
        <v>0</v>
      </c>
      <c r="F13" s="86">
        <f>rekenblad!J29</f>
        <v>0</v>
      </c>
      <c r="G13" s="86">
        <f>rekenblad!K29</f>
        <v>0</v>
      </c>
      <c r="H13" s="86">
        <f>rekenblad!L29</f>
        <v>0</v>
      </c>
      <c r="I13" s="86">
        <f>rekenblad!M29</f>
        <v>0</v>
      </c>
      <c r="J13" s="86">
        <f>rekenblad!N29</f>
        <v>0</v>
      </c>
      <c r="K13" s="86">
        <f>rekenblad!O29</f>
        <v>0</v>
      </c>
      <c r="L13" s="86">
        <f>rekenblad!P29</f>
        <v>0</v>
      </c>
      <c r="M13" s="86">
        <f>rekenblad!Q29</f>
        <v>0</v>
      </c>
      <c r="N13" s="86">
        <f>rekenblad!R29</f>
        <v>0</v>
      </c>
      <c r="O13" s="27"/>
    </row>
    <row r="14" spans="1:22" ht="15" thickBot="1" x14ac:dyDescent="0.4">
      <c r="A14" s="49">
        <v>4</v>
      </c>
      <c r="B14" s="25">
        <f>rekenblad!F30</f>
        <v>0</v>
      </c>
      <c r="C14" s="86">
        <f>rekenblad!G30</f>
        <v>0</v>
      </c>
      <c r="D14" s="86">
        <f>rekenblad!H30</f>
        <v>0</v>
      </c>
      <c r="E14" s="86">
        <f>rekenblad!I30</f>
        <v>0</v>
      </c>
      <c r="F14" s="86">
        <f>rekenblad!J30</f>
        <v>0</v>
      </c>
      <c r="G14" s="86">
        <f>rekenblad!K30</f>
        <v>0</v>
      </c>
      <c r="H14" s="86">
        <f>rekenblad!L30</f>
        <v>0</v>
      </c>
      <c r="I14" s="86">
        <f>rekenblad!M30</f>
        <v>0</v>
      </c>
      <c r="J14" s="86">
        <f>rekenblad!N30</f>
        <v>0</v>
      </c>
      <c r="K14" s="86">
        <f>rekenblad!O30</f>
        <v>0</v>
      </c>
      <c r="L14" s="86">
        <f>rekenblad!P30</f>
        <v>0</v>
      </c>
      <c r="M14" s="86">
        <f>rekenblad!Q30</f>
        <v>0</v>
      </c>
      <c r="N14" s="86">
        <f>rekenblad!R30</f>
        <v>0</v>
      </c>
      <c r="O14" s="27"/>
    </row>
    <row r="15" spans="1:22" ht="15" thickBot="1" x14ac:dyDescent="0.4">
      <c r="A15" s="49">
        <v>5</v>
      </c>
      <c r="B15" s="25">
        <f>rekenblad!F31</f>
        <v>0</v>
      </c>
      <c r="C15" s="86">
        <f>rekenblad!G31</f>
        <v>0</v>
      </c>
      <c r="D15" s="86">
        <f>rekenblad!H31</f>
        <v>0</v>
      </c>
      <c r="E15" s="86">
        <f>rekenblad!I31</f>
        <v>0</v>
      </c>
      <c r="F15" s="86">
        <f>rekenblad!J31</f>
        <v>0</v>
      </c>
      <c r="G15" s="86">
        <f>rekenblad!K31</f>
        <v>0</v>
      </c>
      <c r="H15" s="86">
        <f>rekenblad!L31</f>
        <v>0</v>
      </c>
      <c r="I15" s="86">
        <f>rekenblad!M31</f>
        <v>0</v>
      </c>
      <c r="J15" s="86">
        <f>rekenblad!N31</f>
        <v>0</v>
      </c>
      <c r="K15" s="86">
        <f>rekenblad!O31</f>
        <v>0</v>
      </c>
      <c r="L15" s="86">
        <f>rekenblad!P31</f>
        <v>0</v>
      </c>
      <c r="M15" s="86">
        <f>rekenblad!Q31</f>
        <v>0</v>
      </c>
      <c r="N15" s="86">
        <f>rekenblad!R31</f>
        <v>0</v>
      </c>
      <c r="O15" s="27"/>
    </row>
    <row r="16" spans="1:22" ht="15" thickBot="1" x14ac:dyDescent="0.4">
      <c r="A16" s="49">
        <v>6</v>
      </c>
      <c r="B16" s="25">
        <f>rekenblad!F32</f>
        <v>0</v>
      </c>
      <c r="C16" s="86">
        <f>rekenblad!G32</f>
        <v>0</v>
      </c>
      <c r="D16" s="86">
        <f>rekenblad!H32</f>
        <v>0</v>
      </c>
      <c r="E16" s="86">
        <f>rekenblad!I32</f>
        <v>0</v>
      </c>
      <c r="F16" s="86">
        <f>rekenblad!J32</f>
        <v>0</v>
      </c>
      <c r="G16" s="86">
        <f>rekenblad!K32</f>
        <v>0</v>
      </c>
      <c r="H16" s="86">
        <f>rekenblad!L32</f>
        <v>0</v>
      </c>
      <c r="I16" s="86">
        <f>rekenblad!M32</f>
        <v>0</v>
      </c>
      <c r="J16" s="86">
        <f>rekenblad!N32</f>
        <v>0</v>
      </c>
      <c r="K16" s="86">
        <f>rekenblad!O32</f>
        <v>0</v>
      </c>
      <c r="L16" s="86">
        <f>rekenblad!P32</f>
        <v>0</v>
      </c>
      <c r="M16" s="86">
        <f>rekenblad!Q32</f>
        <v>0</v>
      </c>
      <c r="N16" s="86">
        <f>rekenblad!R32</f>
        <v>0</v>
      </c>
      <c r="O16" s="27"/>
    </row>
    <row r="17" spans="1:15" ht="15" thickBot="1" x14ac:dyDescent="0.4">
      <c r="A17" s="49">
        <v>7</v>
      </c>
      <c r="B17" s="25">
        <f>rekenblad!F33</f>
        <v>0</v>
      </c>
      <c r="C17" s="86">
        <f>rekenblad!G33</f>
        <v>0</v>
      </c>
      <c r="D17" s="86">
        <f>rekenblad!H33</f>
        <v>0</v>
      </c>
      <c r="E17" s="86">
        <f>rekenblad!I33</f>
        <v>0</v>
      </c>
      <c r="F17" s="86">
        <f>rekenblad!J33</f>
        <v>0</v>
      </c>
      <c r="G17" s="86">
        <f>rekenblad!K33</f>
        <v>0</v>
      </c>
      <c r="H17" s="86">
        <f>rekenblad!L33</f>
        <v>0</v>
      </c>
      <c r="I17" s="86">
        <f>rekenblad!M33</f>
        <v>0</v>
      </c>
      <c r="J17" s="86">
        <f>rekenblad!N33</f>
        <v>0</v>
      </c>
      <c r="K17" s="86">
        <f>rekenblad!O33</f>
        <v>0</v>
      </c>
      <c r="L17" s="86">
        <f>rekenblad!P33</f>
        <v>0</v>
      </c>
      <c r="M17" s="86">
        <f>rekenblad!Q33</f>
        <v>0</v>
      </c>
      <c r="N17" s="86">
        <f>rekenblad!R33</f>
        <v>0</v>
      </c>
      <c r="O17" s="27"/>
    </row>
    <row r="18" spans="1:15" ht="15" thickBot="1" x14ac:dyDescent="0.4">
      <c r="A18" s="49">
        <v>8</v>
      </c>
      <c r="B18" s="25">
        <f>rekenblad!F34</f>
        <v>0</v>
      </c>
      <c r="C18" s="86">
        <f>rekenblad!G34</f>
        <v>0</v>
      </c>
      <c r="D18" s="86">
        <f>rekenblad!H34</f>
        <v>0</v>
      </c>
      <c r="E18" s="86">
        <f>rekenblad!I34</f>
        <v>0</v>
      </c>
      <c r="F18" s="86">
        <f>rekenblad!J34</f>
        <v>0</v>
      </c>
      <c r="G18" s="86">
        <f>rekenblad!K34</f>
        <v>0</v>
      </c>
      <c r="H18" s="86">
        <f>rekenblad!L34</f>
        <v>0</v>
      </c>
      <c r="I18" s="86">
        <f>rekenblad!M34</f>
        <v>0</v>
      </c>
      <c r="J18" s="86">
        <f>rekenblad!N34</f>
        <v>0</v>
      </c>
      <c r="K18" s="86">
        <f>rekenblad!O34</f>
        <v>0</v>
      </c>
      <c r="L18" s="86">
        <f>rekenblad!P34</f>
        <v>0</v>
      </c>
      <c r="M18" s="86">
        <f>rekenblad!Q34</f>
        <v>0</v>
      </c>
      <c r="N18" s="86">
        <f>rekenblad!R34</f>
        <v>0</v>
      </c>
      <c r="O18" s="27"/>
    </row>
    <row r="19" spans="1:15" ht="15" thickBot="1" x14ac:dyDescent="0.4">
      <c r="A19" s="49">
        <v>9</v>
      </c>
      <c r="B19" s="25">
        <f>rekenblad!F35</f>
        <v>0</v>
      </c>
      <c r="C19" s="86">
        <f>rekenblad!G35</f>
        <v>0</v>
      </c>
      <c r="D19" s="86">
        <f>rekenblad!H35</f>
        <v>0</v>
      </c>
      <c r="E19" s="86">
        <f>rekenblad!I35</f>
        <v>0</v>
      </c>
      <c r="F19" s="86">
        <f>rekenblad!J35</f>
        <v>0</v>
      </c>
      <c r="G19" s="86">
        <f>rekenblad!K35</f>
        <v>0</v>
      </c>
      <c r="H19" s="86">
        <f>rekenblad!L35</f>
        <v>0</v>
      </c>
      <c r="I19" s="86">
        <f>rekenblad!M35</f>
        <v>0</v>
      </c>
      <c r="J19" s="86">
        <f>rekenblad!N35</f>
        <v>0</v>
      </c>
      <c r="K19" s="86">
        <f>rekenblad!O35</f>
        <v>0</v>
      </c>
      <c r="L19" s="86">
        <f>rekenblad!P35</f>
        <v>0</v>
      </c>
      <c r="M19" s="86">
        <f>rekenblad!Q35</f>
        <v>0</v>
      </c>
      <c r="N19" s="86">
        <f>rekenblad!R35</f>
        <v>0</v>
      </c>
      <c r="O19" s="27"/>
    </row>
    <row r="20" spans="1:15" ht="15" thickBot="1" x14ac:dyDescent="0.4">
      <c r="A20" s="49">
        <v>10</v>
      </c>
      <c r="B20" s="25">
        <f>rekenblad!F36</f>
        <v>0</v>
      </c>
      <c r="C20" s="86">
        <f>rekenblad!G36</f>
        <v>0</v>
      </c>
      <c r="D20" s="86">
        <f>rekenblad!H36</f>
        <v>0</v>
      </c>
      <c r="E20" s="86">
        <f>rekenblad!I36</f>
        <v>0</v>
      </c>
      <c r="F20" s="86">
        <f>rekenblad!J36</f>
        <v>0</v>
      </c>
      <c r="G20" s="86">
        <f>rekenblad!K36</f>
        <v>0</v>
      </c>
      <c r="H20" s="86">
        <f>rekenblad!L36</f>
        <v>0</v>
      </c>
      <c r="I20" s="86">
        <f>rekenblad!M36</f>
        <v>0</v>
      </c>
      <c r="J20" s="86">
        <f>rekenblad!N36</f>
        <v>0</v>
      </c>
      <c r="K20" s="86">
        <f>rekenblad!O36</f>
        <v>0</v>
      </c>
      <c r="L20" s="86">
        <f>rekenblad!P36</f>
        <v>0</v>
      </c>
      <c r="M20" s="86">
        <f>rekenblad!Q36</f>
        <v>0</v>
      </c>
      <c r="N20" s="86">
        <f>rekenblad!R36</f>
        <v>0</v>
      </c>
      <c r="O20" s="27"/>
    </row>
    <row r="21" spans="1:15" ht="15" thickBot="1" x14ac:dyDescent="0.4">
      <c r="A21" s="49">
        <v>11</v>
      </c>
      <c r="B21" s="25">
        <f>rekenblad!F37</f>
        <v>0</v>
      </c>
      <c r="C21" s="86">
        <f>rekenblad!G37</f>
        <v>0</v>
      </c>
      <c r="D21" s="86">
        <f>rekenblad!H37</f>
        <v>0</v>
      </c>
      <c r="E21" s="86">
        <f>rekenblad!I37</f>
        <v>0</v>
      </c>
      <c r="F21" s="86">
        <f>rekenblad!J37</f>
        <v>0</v>
      </c>
      <c r="G21" s="86">
        <f>rekenblad!K37</f>
        <v>0</v>
      </c>
      <c r="H21" s="86">
        <f>rekenblad!L37</f>
        <v>0</v>
      </c>
      <c r="I21" s="86">
        <f>rekenblad!M37</f>
        <v>0</v>
      </c>
      <c r="J21" s="86">
        <f>rekenblad!N37</f>
        <v>0</v>
      </c>
      <c r="K21" s="86">
        <f>rekenblad!O37</f>
        <v>0</v>
      </c>
      <c r="L21" s="86">
        <f>rekenblad!P37</f>
        <v>0</v>
      </c>
      <c r="M21" s="86">
        <f>rekenblad!Q37</f>
        <v>0</v>
      </c>
      <c r="N21" s="86">
        <f>rekenblad!R37</f>
        <v>0</v>
      </c>
      <c r="O21" s="27"/>
    </row>
    <row r="22" spans="1:15" ht="15" thickBot="1" x14ac:dyDescent="0.4">
      <c r="A22" s="49">
        <v>12</v>
      </c>
      <c r="B22" s="25">
        <f>rekenblad!F38</f>
        <v>0</v>
      </c>
      <c r="C22" s="86">
        <f>rekenblad!G38</f>
        <v>0</v>
      </c>
      <c r="D22" s="86">
        <f>rekenblad!H38</f>
        <v>0</v>
      </c>
      <c r="E22" s="86">
        <f>rekenblad!I38</f>
        <v>0</v>
      </c>
      <c r="F22" s="86">
        <f>rekenblad!J38</f>
        <v>0</v>
      </c>
      <c r="G22" s="86">
        <f>rekenblad!K38</f>
        <v>0</v>
      </c>
      <c r="H22" s="86">
        <f>rekenblad!L38</f>
        <v>0</v>
      </c>
      <c r="I22" s="86">
        <f>rekenblad!M38</f>
        <v>0</v>
      </c>
      <c r="J22" s="86">
        <f>rekenblad!N38</f>
        <v>0</v>
      </c>
      <c r="K22" s="86">
        <f>rekenblad!O38</f>
        <v>0</v>
      </c>
      <c r="L22" s="86">
        <f>rekenblad!P38</f>
        <v>0</v>
      </c>
      <c r="M22" s="86">
        <f>rekenblad!Q38</f>
        <v>0</v>
      </c>
      <c r="N22" s="86">
        <f>rekenblad!R38</f>
        <v>0</v>
      </c>
      <c r="O22" s="27"/>
    </row>
    <row r="23" spans="1:15" ht="15" thickBot="1" x14ac:dyDescent="0.4">
      <c r="A23" s="49">
        <v>13</v>
      </c>
      <c r="B23" s="25">
        <f>rekenblad!F39</f>
        <v>0</v>
      </c>
      <c r="C23" s="86">
        <f>rekenblad!G39</f>
        <v>0</v>
      </c>
      <c r="D23" s="86">
        <f>rekenblad!H39</f>
        <v>0</v>
      </c>
      <c r="E23" s="86">
        <f>rekenblad!I39</f>
        <v>0</v>
      </c>
      <c r="F23" s="86">
        <f>rekenblad!J39</f>
        <v>0</v>
      </c>
      <c r="G23" s="86">
        <f>rekenblad!K39</f>
        <v>0</v>
      </c>
      <c r="H23" s="86">
        <f>rekenblad!L39</f>
        <v>0</v>
      </c>
      <c r="I23" s="86">
        <f>rekenblad!M39</f>
        <v>0</v>
      </c>
      <c r="J23" s="86">
        <f>rekenblad!N39</f>
        <v>0</v>
      </c>
      <c r="K23" s="86">
        <f>rekenblad!O39</f>
        <v>0</v>
      </c>
      <c r="L23" s="86">
        <f>rekenblad!P39</f>
        <v>0</v>
      </c>
      <c r="M23" s="86">
        <f>rekenblad!Q39</f>
        <v>0</v>
      </c>
      <c r="N23" s="86">
        <f>rekenblad!R39</f>
        <v>0</v>
      </c>
      <c r="O23" s="27"/>
    </row>
    <row r="24" spans="1:15" ht="15" thickBot="1" x14ac:dyDescent="0.4">
      <c r="A24" s="49">
        <v>14</v>
      </c>
      <c r="B24" s="25">
        <f>rekenblad!F40</f>
        <v>0</v>
      </c>
      <c r="C24" s="86">
        <f>rekenblad!G40</f>
        <v>0</v>
      </c>
      <c r="D24" s="86">
        <f>rekenblad!H40</f>
        <v>0</v>
      </c>
      <c r="E24" s="86">
        <f>rekenblad!I40</f>
        <v>0</v>
      </c>
      <c r="F24" s="86">
        <f>rekenblad!J40</f>
        <v>0</v>
      </c>
      <c r="G24" s="86">
        <f>rekenblad!K40</f>
        <v>0</v>
      </c>
      <c r="H24" s="86">
        <f>rekenblad!L40</f>
        <v>0</v>
      </c>
      <c r="I24" s="86">
        <f>rekenblad!M40</f>
        <v>0</v>
      </c>
      <c r="J24" s="86">
        <f>rekenblad!N40</f>
        <v>0</v>
      </c>
      <c r="K24" s="86">
        <f>rekenblad!O40</f>
        <v>0</v>
      </c>
      <c r="L24" s="86">
        <f>rekenblad!P40</f>
        <v>0</v>
      </c>
      <c r="M24" s="86">
        <f>rekenblad!Q40</f>
        <v>0</v>
      </c>
      <c r="N24" s="86">
        <f>rekenblad!R40</f>
        <v>0</v>
      </c>
      <c r="O24" s="27"/>
    </row>
    <row r="25" spans="1:15" ht="15" thickBot="1" x14ac:dyDescent="0.4">
      <c r="A25" s="49">
        <v>15</v>
      </c>
      <c r="B25" s="25">
        <f>rekenblad!F41</f>
        <v>0</v>
      </c>
      <c r="C25" s="86">
        <f>rekenblad!G41</f>
        <v>0</v>
      </c>
      <c r="D25" s="86">
        <f>rekenblad!H41</f>
        <v>0</v>
      </c>
      <c r="E25" s="86">
        <f>rekenblad!I41</f>
        <v>0</v>
      </c>
      <c r="F25" s="86">
        <f>rekenblad!J41</f>
        <v>0</v>
      </c>
      <c r="G25" s="86">
        <f>rekenblad!K41</f>
        <v>0</v>
      </c>
      <c r="H25" s="86">
        <f>rekenblad!L41</f>
        <v>0</v>
      </c>
      <c r="I25" s="86">
        <f>rekenblad!M41</f>
        <v>0</v>
      </c>
      <c r="J25" s="86">
        <f>rekenblad!N41</f>
        <v>0</v>
      </c>
      <c r="K25" s="86">
        <f>rekenblad!O41</f>
        <v>0</v>
      </c>
      <c r="L25" s="86">
        <f>rekenblad!P41</f>
        <v>0</v>
      </c>
      <c r="M25" s="86">
        <f>rekenblad!Q41</f>
        <v>0</v>
      </c>
      <c r="N25" s="86">
        <f>rekenblad!R41</f>
        <v>0</v>
      </c>
      <c r="O25" s="27"/>
    </row>
    <row r="26" spans="1:15" ht="15" thickBot="1" x14ac:dyDescent="0.4">
      <c r="A26" s="49">
        <v>16</v>
      </c>
      <c r="B26" s="25">
        <f>rekenblad!F42</f>
        <v>0</v>
      </c>
      <c r="C26" s="86">
        <f>rekenblad!G42</f>
        <v>0</v>
      </c>
      <c r="D26" s="86">
        <f>rekenblad!H42</f>
        <v>0</v>
      </c>
      <c r="E26" s="86">
        <f>rekenblad!I42</f>
        <v>0</v>
      </c>
      <c r="F26" s="86">
        <f>rekenblad!J42</f>
        <v>0</v>
      </c>
      <c r="G26" s="86">
        <f>rekenblad!K42</f>
        <v>0</v>
      </c>
      <c r="H26" s="86">
        <f>rekenblad!L42</f>
        <v>0</v>
      </c>
      <c r="I26" s="86">
        <f>rekenblad!M42</f>
        <v>0</v>
      </c>
      <c r="J26" s="86">
        <f>rekenblad!N42</f>
        <v>0</v>
      </c>
      <c r="K26" s="86">
        <f>rekenblad!O42</f>
        <v>0</v>
      </c>
      <c r="L26" s="86">
        <f>rekenblad!P42</f>
        <v>0</v>
      </c>
      <c r="M26" s="86">
        <f>rekenblad!Q42</f>
        <v>0</v>
      </c>
      <c r="N26" s="86">
        <f>rekenblad!R42</f>
        <v>0</v>
      </c>
      <c r="O26" s="27"/>
    </row>
    <row r="27" spans="1:15" ht="15" thickBot="1" x14ac:dyDescent="0.4">
      <c r="A27" s="49">
        <v>17</v>
      </c>
      <c r="B27" s="25">
        <f>rekenblad!F43</f>
        <v>0</v>
      </c>
      <c r="C27" s="86">
        <f>rekenblad!G43</f>
        <v>0</v>
      </c>
      <c r="D27" s="86">
        <f>rekenblad!H43</f>
        <v>0</v>
      </c>
      <c r="E27" s="86">
        <f>rekenblad!I43</f>
        <v>0</v>
      </c>
      <c r="F27" s="86">
        <f>rekenblad!J43</f>
        <v>0</v>
      </c>
      <c r="G27" s="86">
        <f>rekenblad!K43</f>
        <v>0</v>
      </c>
      <c r="H27" s="86">
        <f>rekenblad!L43</f>
        <v>0</v>
      </c>
      <c r="I27" s="86">
        <f>rekenblad!M43</f>
        <v>0</v>
      </c>
      <c r="J27" s="86">
        <f>rekenblad!N43</f>
        <v>0</v>
      </c>
      <c r="K27" s="86">
        <f>rekenblad!O43</f>
        <v>0</v>
      </c>
      <c r="L27" s="86">
        <f>rekenblad!P43</f>
        <v>0</v>
      </c>
      <c r="M27" s="86">
        <f>rekenblad!Q43</f>
        <v>0</v>
      </c>
      <c r="N27" s="86">
        <f>rekenblad!R43</f>
        <v>0</v>
      </c>
      <c r="O27" s="27"/>
    </row>
    <row r="28" spans="1:15" ht="15" thickBot="1" x14ac:dyDescent="0.4">
      <c r="A28" s="49">
        <v>18</v>
      </c>
      <c r="B28" s="25">
        <f>rekenblad!F44</f>
        <v>0</v>
      </c>
      <c r="C28" s="86">
        <f>rekenblad!G44</f>
        <v>0</v>
      </c>
      <c r="D28" s="86">
        <f>rekenblad!H44</f>
        <v>0</v>
      </c>
      <c r="E28" s="86">
        <f>rekenblad!I44</f>
        <v>0</v>
      </c>
      <c r="F28" s="86">
        <f>rekenblad!J44</f>
        <v>0</v>
      </c>
      <c r="G28" s="86">
        <f>rekenblad!K44</f>
        <v>0</v>
      </c>
      <c r="H28" s="86">
        <f>rekenblad!L44</f>
        <v>0</v>
      </c>
      <c r="I28" s="86">
        <f>rekenblad!M44</f>
        <v>0</v>
      </c>
      <c r="J28" s="86">
        <f>rekenblad!N44</f>
        <v>0</v>
      </c>
      <c r="K28" s="86">
        <f>rekenblad!O44</f>
        <v>0</v>
      </c>
      <c r="L28" s="86">
        <f>rekenblad!P44</f>
        <v>0</v>
      </c>
      <c r="M28" s="86">
        <f>rekenblad!Q44</f>
        <v>0</v>
      </c>
      <c r="N28" s="86">
        <f>rekenblad!R44</f>
        <v>0</v>
      </c>
      <c r="O28" s="27"/>
    </row>
    <row r="29" spans="1:15" ht="15" thickBot="1" x14ac:dyDescent="0.4">
      <c r="A29" s="49">
        <v>19</v>
      </c>
      <c r="B29" s="25">
        <f>rekenblad!F45</f>
        <v>0</v>
      </c>
      <c r="C29" s="86">
        <f>rekenblad!G45</f>
        <v>0</v>
      </c>
      <c r="D29" s="86">
        <f>rekenblad!H45</f>
        <v>0</v>
      </c>
      <c r="E29" s="86">
        <f>rekenblad!I45</f>
        <v>0</v>
      </c>
      <c r="F29" s="86">
        <f>rekenblad!J45</f>
        <v>0</v>
      </c>
      <c r="G29" s="86">
        <f>rekenblad!K45</f>
        <v>0</v>
      </c>
      <c r="H29" s="86">
        <f>rekenblad!L45</f>
        <v>0</v>
      </c>
      <c r="I29" s="86">
        <f>rekenblad!M45</f>
        <v>0</v>
      </c>
      <c r="J29" s="86">
        <f>rekenblad!N45</f>
        <v>0</v>
      </c>
      <c r="K29" s="86">
        <f>rekenblad!O45</f>
        <v>0</v>
      </c>
      <c r="L29" s="86">
        <f>rekenblad!P45</f>
        <v>0</v>
      </c>
      <c r="M29" s="86">
        <f>rekenblad!Q45</f>
        <v>0</v>
      </c>
      <c r="N29" s="86">
        <f>rekenblad!R45</f>
        <v>0</v>
      </c>
      <c r="O29" s="27"/>
    </row>
    <row r="30" spans="1:15" ht="15" thickBot="1" x14ac:dyDescent="0.4">
      <c r="A30" s="49">
        <v>20</v>
      </c>
      <c r="B30" s="25">
        <f>rekenblad!F46</f>
        <v>0</v>
      </c>
      <c r="C30" s="86">
        <f>rekenblad!G46</f>
        <v>0</v>
      </c>
      <c r="D30" s="86">
        <f>rekenblad!H46</f>
        <v>0</v>
      </c>
      <c r="E30" s="86">
        <f>rekenblad!I46</f>
        <v>0</v>
      </c>
      <c r="F30" s="86">
        <f>rekenblad!J46</f>
        <v>0</v>
      </c>
      <c r="G30" s="86">
        <f>rekenblad!K46</f>
        <v>0</v>
      </c>
      <c r="H30" s="86">
        <f>rekenblad!L46</f>
        <v>0</v>
      </c>
      <c r="I30" s="86">
        <f>rekenblad!M46</f>
        <v>0</v>
      </c>
      <c r="J30" s="86">
        <f>rekenblad!N46</f>
        <v>0</v>
      </c>
      <c r="K30" s="86">
        <f>rekenblad!O46</f>
        <v>0</v>
      </c>
      <c r="L30" s="86">
        <f>rekenblad!P46</f>
        <v>0</v>
      </c>
      <c r="M30" s="86">
        <f>rekenblad!Q46</f>
        <v>0</v>
      </c>
      <c r="N30" s="86">
        <f>rekenblad!R46</f>
        <v>0</v>
      </c>
      <c r="O30" s="27"/>
    </row>
    <row r="31" spans="1:15" ht="15" thickBot="1" x14ac:dyDescent="0.4">
      <c r="A31" s="49">
        <v>21</v>
      </c>
      <c r="B31" s="25">
        <f>rekenblad!F47</f>
        <v>0</v>
      </c>
      <c r="C31" s="86">
        <f>rekenblad!G47</f>
        <v>0</v>
      </c>
      <c r="D31" s="86">
        <f>rekenblad!H47</f>
        <v>0</v>
      </c>
      <c r="E31" s="86">
        <f>rekenblad!I47</f>
        <v>0</v>
      </c>
      <c r="F31" s="86">
        <f>rekenblad!J47</f>
        <v>0</v>
      </c>
      <c r="G31" s="86">
        <f>rekenblad!K47</f>
        <v>0</v>
      </c>
      <c r="H31" s="86">
        <f>rekenblad!L47</f>
        <v>0</v>
      </c>
      <c r="I31" s="86">
        <f>rekenblad!M47</f>
        <v>0</v>
      </c>
      <c r="J31" s="86">
        <f>rekenblad!N47</f>
        <v>0</v>
      </c>
      <c r="K31" s="86">
        <f>rekenblad!O47</f>
        <v>0</v>
      </c>
      <c r="L31" s="86">
        <f>rekenblad!P47</f>
        <v>0</v>
      </c>
      <c r="M31" s="86">
        <f>rekenblad!Q47</f>
        <v>0</v>
      </c>
      <c r="N31" s="86">
        <f>rekenblad!R47</f>
        <v>0</v>
      </c>
      <c r="O31" s="27"/>
    </row>
    <row r="32" spans="1:15" ht="15" thickBot="1" x14ac:dyDescent="0.4">
      <c r="A32" s="49">
        <v>22</v>
      </c>
      <c r="B32" s="25">
        <f>rekenblad!F48</f>
        <v>0</v>
      </c>
      <c r="C32" s="86">
        <f>rekenblad!G48</f>
        <v>0</v>
      </c>
      <c r="D32" s="86">
        <f>rekenblad!H48</f>
        <v>0</v>
      </c>
      <c r="E32" s="86">
        <f>rekenblad!I48</f>
        <v>0</v>
      </c>
      <c r="F32" s="86">
        <f>rekenblad!J48</f>
        <v>0</v>
      </c>
      <c r="G32" s="86">
        <f>rekenblad!K48</f>
        <v>0</v>
      </c>
      <c r="H32" s="86">
        <f>rekenblad!L48</f>
        <v>0</v>
      </c>
      <c r="I32" s="86">
        <f>rekenblad!M48</f>
        <v>0</v>
      </c>
      <c r="J32" s="86">
        <f>rekenblad!N48</f>
        <v>0</v>
      </c>
      <c r="K32" s="86">
        <f>rekenblad!O48</f>
        <v>0</v>
      </c>
      <c r="L32" s="86">
        <f>rekenblad!P48</f>
        <v>0</v>
      </c>
      <c r="M32" s="86">
        <f>rekenblad!Q48</f>
        <v>0</v>
      </c>
      <c r="N32" s="86">
        <f>rekenblad!R48</f>
        <v>0</v>
      </c>
      <c r="O32" s="27"/>
    </row>
    <row r="33" spans="1:15" ht="15" thickBot="1" x14ac:dyDescent="0.4">
      <c r="A33" s="49">
        <v>23</v>
      </c>
      <c r="B33" s="25">
        <f>rekenblad!F49</f>
        <v>0</v>
      </c>
      <c r="C33" s="86">
        <f>rekenblad!G49</f>
        <v>0</v>
      </c>
      <c r="D33" s="86">
        <f>rekenblad!H49</f>
        <v>0</v>
      </c>
      <c r="E33" s="86">
        <f>rekenblad!I49</f>
        <v>0</v>
      </c>
      <c r="F33" s="86">
        <f>rekenblad!J49</f>
        <v>0</v>
      </c>
      <c r="G33" s="86">
        <f>rekenblad!K49</f>
        <v>0</v>
      </c>
      <c r="H33" s="86">
        <f>rekenblad!L49</f>
        <v>0</v>
      </c>
      <c r="I33" s="86">
        <f>rekenblad!M49</f>
        <v>0</v>
      </c>
      <c r="J33" s="86">
        <f>rekenblad!N49</f>
        <v>0</v>
      </c>
      <c r="K33" s="86">
        <f>rekenblad!O49</f>
        <v>0</v>
      </c>
      <c r="L33" s="86">
        <f>rekenblad!P49</f>
        <v>0</v>
      </c>
      <c r="M33" s="86">
        <f>rekenblad!Q49</f>
        <v>0</v>
      </c>
      <c r="N33" s="86">
        <f>rekenblad!R49</f>
        <v>0</v>
      </c>
      <c r="O33" s="27"/>
    </row>
    <row r="34" spans="1:15" ht="15" thickBot="1" x14ac:dyDescent="0.4">
      <c r="A34" s="49">
        <v>24</v>
      </c>
      <c r="B34" s="25">
        <f>rekenblad!F50</f>
        <v>0</v>
      </c>
      <c r="C34" s="86">
        <f>rekenblad!G50</f>
        <v>0</v>
      </c>
      <c r="D34" s="86">
        <f>rekenblad!H50</f>
        <v>0</v>
      </c>
      <c r="E34" s="86">
        <f>rekenblad!I50</f>
        <v>0</v>
      </c>
      <c r="F34" s="86">
        <f>rekenblad!J50</f>
        <v>0</v>
      </c>
      <c r="G34" s="86">
        <f>rekenblad!K50</f>
        <v>0</v>
      </c>
      <c r="H34" s="86">
        <f>rekenblad!L50</f>
        <v>0</v>
      </c>
      <c r="I34" s="86">
        <f>rekenblad!M50</f>
        <v>0</v>
      </c>
      <c r="J34" s="86">
        <f>rekenblad!N50</f>
        <v>0</v>
      </c>
      <c r="K34" s="86">
        <f>rekenblad!O50</f>
        <v>0</v>
      </c>
      <c r="L34" s="86">
        <f>rekenblad!P50</f>
        <v>0</v>
      </c>
      <c r="M34" s="86">
        <f>rekenblad!Q50</f>
        <v>0</v>
      </c>
      <c r="N34" s="86">
        <f>rekenblad!R50</f>
        <v>0</v>
      </c>
      <c r="O34" s="27"/>
    </row>
  </sheetData>
  <sheetProtection algorithmName="SHA-512" hashValue="ZNDfSCbdLl9Lu0ejydpsKcblVUpMpX1v+mphW8aFGQP92QJcjemxI9sxFmeO7L1IPexIKlX72aJRR4iOQWDBQw==" saltValue="Qy2aOWE5bJCpRwjImmyMf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workbookViewId="0">
      <selection activeCell="E1" sqref="E1"/>
    </sheetView>
  </sheetViews>
  <sheetFormatPr defaultRowHeight="14.5" x14ac:dyDescent="0.35"/>
  <cols>
    <col min="1" max="1" width="16.453125" style="38" customWidth="1"/>
    <col min="2" max="2" width="18.1796875" style="38" customWidth="1"/>
    <col min="3" max="16384" width="8.7265625" style="38"/>
  </cols>
  <sheetData>
    <row r="1" spans="1:4" ht="58" x14ac:dyDescent="0.35">
      <c r="A1" s="37" t="s">
        <v>16</v>
      </c>
      <c r="B1" s="37" t="s">
        <v>17</v>
      </c>
      <c r="D1" s="39"/>
    </row>
    <row r="2" spans="1:4" x14ac:dyDescent="0.35">
      <c r="A2" s="40">
        <v>1.29</v>
      </c>
      <c r="B2" s="35">
        <f>1.1348*POWER(A2,-0.5)</f>
        <v>0.99913568849831791</v>
      </c>
      <c r="D2" s="39"/>
    </row>
    <row r="3" spans="1:4" x14ac:dyDescent="0.35">
      <c r="A3" s="41">
        <v>1.4</v>
      </c>
      <c r="B3" s="42">
        <f>1.1348*POWER(A3,-0.5)</f>
        <v>0.95908104826592067</v>
      </c>
      <c r="D3" s="39"/>
    </row>
    <row r="4" spans="1:4" x14ac:dyDescent="0.35">
      <c r="A4" s="41">
        <v>1.5</v>
      </c>
      <c r="B4" s="42">
        <f>1.1348*POWER(A4,-0.5)</f>
        <v>0.92656032003678368</v>
      </c>
      <c r="D4" s="39"/>
    </row>
    <row r="5" spans="1:4" x14ac:dyDescent="0.35">
      <c r="A5" s="40">
        <v>1.6</v>
      </c>
      <c r="B5" s="101">
        <f t="shared" ref="B5:B34" si="0">1.1348*POWER(A5,-0.5)</f>
        <v>0.89713817218976921</v>
      </c>
      <c r="D5" s="39"/>
    </row>
    <row r="6" spans="1:4" x14ac:dyDescent="0.35">
      <c r="A6" s="41">
        <v>1.7</v>
      </c>
      <c r="B6" s="42">
        <f t="shared" si="0"/>
        <v>0.870351869343996</v>
      </c>
      <c r="D6" s="39"/>
    </row>
    <row r="7" spans="1:4" x14ac:dyDescent="0.35">
      <c r="A7" s="41">
        <v>1.8</v>
      </c>
      <c r="B7" s="42">
        <f t="shared" si="0"/>
        <v>0.84582998028892042</v>
      </c>
      <c r="D7" s="39"/>
    </row>
    <row r="8" spans="1:4" x14ac:dyDescent="0.35">
      <c r="A8" s="41">
        <v>1.9</v>
      </c>
      <c r="B8" s="42">
        <f t="shared" si="0"/>
        <v>0.82327044862484133</v>
      </c>
      <c r="D8" s="39"/>
    </row>
    <row r="9" spans="1:4" x14ac:dyDescent="0.35">
      <c r="A9" s="40">
        <v>2</v>
      </c>
      <c r="B9" s="101">
        <f t="shared" si="0"/>
        <v>0.80242477529049405</v>
      </c>
      <c r="D9" s="39"/>
    </row>
    <row r="10" spans="1:4" x14ac:dyDescent="0.35">
      <c r="A10" s="41">
        <v>2.1</v>
      </c>
      <c r="B10" s="42">
        <f t="shared" si="0"/>
        <v>0.78308639674170355</v>
      </c>
      <c r="D10" s="39"/>
    </row>
    <row r="11" spans="1:4" x14ac:dyDescent="0.35">
      <c r="A11" s="41">
        <v>2.2000000000000002</v>
      </c>
      <c r="B11" s="42">
        <f t="shared" si="0"/>
        <v>0.76508200392328707</v>
      </c>
      <c r="D11" s="39"/>
    </row>
    <row r="12" spans="1:4" x14ac:dyDescent="0.35">
      <c r="A12" s="41">
        <v>2.2999999999999998</v>
      </c>
      <c r="B12" s="42">
        <f t="shared" si="0"/>
        <v>0.74826496120953923</v>
      </c>
      <c r="D12" s="39"/>
    </row>
    <row r="13" spans="1:4" x14ac:dyDescent="0.35">
      <c r="A13" s="41">
        <v>2.4</v>
      </c>
      <c r="B13" s="42">
        <f t="shared" si="0"/>
        <v>0.73251025021269611</v>
      </c>
      <c r="D13" s="39"/>
    </row>
    <row r="14" spans="1:4" x14ac:dyDescent="0.35">
      <c r="A14" s="40">
        <v>2.5</v>
      </c>
      <c r="B14" s="101">
        <f t="shared" si="0"/>
        <v>0.71771053775181537</v>
      </c>
      <c r="D14" s="39"/>
    </row>
    <row r="15" spans="1:4" x14ac:dyDescent="0.35">
      <c r="A15" s="41">
        <v>2.6</v>
      </c>
      <c r="B15" s="42">
        <f t="shared" si="0"/>
        <v>0.70377308405916872</v>
      </c>
      <c r="D15" s="39"/>
    </row>
    <row r="16" spans="1:4" x14ac:dyDescent="0.35">
      <c r="A16" s="41">
        <v>2.7</v>
      </c>
      <c r="B16" s="42">
        <f t="shared" si="0"/>
        <v>0.69061728695206936</v>
      </c>
      <c r="D16" s="39"/>
    </row>
    <row r="17" spans="1:16" x14ac:dyDescent="0.35">
      <c r="A17" s="41">
        <v>2.8</v>
      </c>
      <c r="B17" s="42">
        <f t="shared" si="0"/>
        <v>0.67817271293633496</v>
      </c>
      <c r="D17" s="39"/>
    </row>
    <row r="18" spans="1:16" x14ac:dyDescent="0.35">
      <c r="A18" s="41">
        <v>2.9</v>
      </c>
      <c r="B18" s="42">
        <f t="shared" si="0"/>
        <v>0.66637750510528548</v>
      </c>
      <c r="D18" s="39"/>
    </row>
    <row r="19" spans="1:16" x14ac:dyDescent="0.35">
      <c r="A19" s="41">
        <v>3</v>
      </c>
      <c r="B19" s="42">
        <f t="shared" si="0"/>
        <v>0.65517708547638742</v>
      </c>
      <c r="D19" s="39"/>
    </row>
    <row r="20" spans="1:16" x14ac:dyDescent="0.35">
      <c r="A20" s="41">
        <v>3.1</v>
      </c>
      <c r="B20" s="42">
        <f t="shared" si="0"/>
        <v>0.64452308950356918</v>
      </c>
      <c r="D20" s="39"/>
    </row>
    <row r="21" spans="1:16" x14ac:dyDescent="0.35">
      <c r="A21" s="40">
        <v>3.2</v>
      </c>
      <c r="B21" s="101">
        <f t="shared" si="0"/>
        <v>0.63437248521669043</v>
      </c>
      <c r="D21" s="39"/>
    </row>
    <row r="22" spans="1:16" x14ac:dyDescent="0.35">
      <c r="A22" s="41">
        <v>3.3</v>
      </c>
      <c r="B22" s="42">
        <f t="shared" si="0"/>
        <v>0.62468684033269706</v>
      </c>
      <c r="D22" s="39"/>
    </row>
    <row r="23" spans="1:16" x14ac:dyDescent="0.35">
      <c r="A23" s="41">
        <v>3.4</v>
      </c>
      <c r="B23" s="42">
        <f t="shared" si="0"/>
        <v>0.61543170883152754</v>
      </c>
      <c r="D23" s="39"/>
    </row>
    <row r="24" spans="1:16" x14ac:dyDescent="0.35">
      <c r="A24" s="41">
        <v>3.5</v>
      </c>
      <c r="B24" s="42">
        <f t="shared" si="0"/>
        <v>0.60657611464443839</v>
      </c>
      <c r="D24" s="39"/>
    </row>
    <row r="25" spans="1:16" x14ac:dyDescent="0.35">
      <c r="A25" s="41">
        <v>3.6</v>
      </c>
      <c r="B25" s="42">
        <f t="shared" si="0"/>
        <v>0.59809211479317947</v>
      </c>
      <c r="D25" s="42"/>
    </row>
    <row r="26" spans="1:16" x14ac:dyDescent="0.35">
      <c r="A26" s="41">
        <v>3.7</v>
      </c>
      <c r="B26" s="42">
        <f t="shared" si="0"/>
        <v>0.58995442792390929</v>
      </c>
      <c r="D26" s="42"/>
    </row>
    <row r="27" spans="1:16" x14ac:dyDescent="0.35">
      <c r="A27" s="41">
        <v>3.8</v>
      </c>
      <c r="B27" s="42">
        <f t="shared" si="0"/>
        <v>0.58214011697311652</v>
      </c>
      <c r="D27" s="39"/>
    </row>
    <row r="28" spans="1:16" ht="21" x14ac:dyDescent="0.45">
      <c r="A28" s="41">
        <v>3.9</v>
      </c>
      <c r="B28" s="42">
        <f t="shared" si="0"/>
        <v>0.57462831688327243</v>
      </c>
      <c r="D28" s="39"/>
      <c r="L28" s="102" t="s">
        <v>19</v>
      </c>
      <c r="P28" s="103" t="s">
        <v>20</v>
      </c>
    </row>
    <row r="29" spans="1:16" x14ac:dyDescent="0.35">
      <c r="A29" s="41">
        <v>4</v>
      </c>
      <c r="B29" s="42">
        <f t="shared" si="0"/>
        <v>0.56740000000000002</v>
      </c>
      <c r="D29" s="39"/>
    </row>
    <row r="30" spans="1:16" x14ac:dyDescent="0.35">
      <c r="A30" s="41">
        <v>4.0999999999999996</v>
      </c>
      <c r="B30" s="42">
        <f t="shared" si="0"/>
        <v>0.56043777313897725</v>
      </c>
      <c r="D30" s="39"/>
    </row>
    <row r="31" spans="1:16" x14ac:dyDescent="0.35">
      <c r="A31" s="41">
        <v>4.2</v>
      </c>
      <c r="B31" s="42">
        <f t="shared" si="0"/>
        <v>0.55372570139099764</v>
      </c>
      <c r="D31" s="39"/>
    </row>
    <row r="32" spans="1:16" x14ac:dyDescent="0.35">
      <c r="A32" s="41">
        <v>4.3</v>
      </c>
      <c r="B32" s="42">
        <f t="shared" si="0"/>
        <v>0.54724915459898371</v>
      </c>
      <c r="D32" s="39"/>
    </row>
    <row r="33" spans="1:4" x14ac:dyDescent="0.35">
      <c r="A33" s="41">
        <v>4.4000000000000004</v>
      </c>
      <c r="B33" s="42">
        <f t="shared" si="0"/>
        <v>0.54099467313794902</v>
      </c>
      <c r="D33" s="39"/>
    </row>
    <row r="34" spans="1:4" x14ac:dyDescent="0.35">
      <c r="A34" s="40">
        <v>4.5</v>
      </c>
      <c r="B34" s="101">
        <f t="shared" si="0"/>
        <v>0.53494985019366281</v>
      </c>
      <c r="D34" s="39"/>
    </row>
    <row r="35" spans="1:4" x14ac:dyDescent="0.35">
      <c r="B35" s="33"/>
      <c r="D35" s="39"/>
    </row>
    <row r="36" spans="1:4" x14ac:dyDescent="0.35">
      <c r="B36" s="33"/>
      <c r="D36" s="39"/>
    </row>
    <row r="37" spans="1:4" x14ac:dyDescent="0.35">
      <c r="A37" s="43"/>
      <c r="B37" s="34" t="s">
        <v>18</v>
      </c>
      <c r="D37" s="43"/>
    </row>
    <row r="38" spans="1:4" x14ac:dyDescent="0.35">
      <c r="A38" s="44">
        <v>4.5999999999999996</v>
      </c>
      <c r="B38" s="42">
        <v>0.52910322819555411</v>
      </c>
      <c r="D38" s="45"/>
    </row>
    <row r="39" spans="1:4" x14ac:dyDescent="0.35">
      <c r="A39" s="44">
        <v>4.7</v>
      </c>
      <c r="B39" s="42">
        <v>0.52344420743558939</v>
      </c>
      <c r="D39" s="45"/>
    </row>
    <row r="40" spans="1:4" x14ac:dyDescent="0.35">
      <c r="A40" s="44">
        <v>4.8</v>
      </c>
      <c r="B40" s="42">
        <v>0.51796296521405216</v>
      </c>
      <c r="D40" s="45"/>
    </row>
    <row r="41" spans="1:4" x14ac:dyDescent="0.35">
      <c r="A41" s="44">
        <v>4.9000000000000004</v>
      </c>
      <c r="B41" s="42">
        <v>0.51265038410843955</v>
      </c>
      <c r="D41" s="45"/>
    </row>
    <row r="42" spans="1:4" x14ac:dyDescent="0.35">
      <c r="A42" s="40">
        <v>5</v>
      </c>
      <c r="B42" s="32">
        <v>0.50749798817335223</v>
      </c>
      <c r="D42" s="45"/>
    </row>
    <row r="43" spans="1:4" x14ac:dyDescent="0.35">
      <c r="A43" s="44">
        <v>5.0999999999999996</v>
      </c>
      <c r="B43" s="42">
        <v>0.50249788605545009</v>
      </c>
      <c r="D43" s="45"/>
    </row>
    <row r="44" spans="1:4" x14ac:dyDescent="0.35">
      <c r="A44" s="44">
        <v>5.2</v>
      </c>
      <c r="B44" s="42">
        <v>0.49764272015480837</v>
      </c>
      <c r="D44" s="45"/>
    </row>
    <row r="45" spans="1:4" x14ac:dyDescent="0.35">
      <c r="A45" s="44">
        <v>5.3000000000000096</v>
      </c>
      <c r="B45" s="42">
        <v>0.49292562108753069</v>
      </c>
      <c r="D45" s="45"/>
    </row>
    <row r="46" spans="1:4" x14ac:dyDescent="0.35">
      <c r="A46" s="44">
        <v>5.4000000000000101</v>
      </c>
      <c r="B46" s="42">
        <v>0.48834016680846359</v>
      </c>
      <c r="D46" s="45"/>
    </row>
    <row r="47" spans="1:4" x14ac:dyDescent="0.35">
      <c r="A47" s="40">
        <v>5.5000000000000098</v>
      </c>
      <c r="B47" s="32">
        <v>0.48388034584069312</v>
      </c>
      <c r="D47" s="45"/>
    </row>
    <row r="48" spans="1:4" x14ac:dyDescent="0.35">
      <c r="A48" s="40">
        <v>6</v>
      </c>
      <c r="B48" s="32">
        <v>0.46328016001839184</v>
      </c>
    </row>
    <row r="49" spans="1:4" x14ac:dyDescent="0.35">
      <c r="A49" s="40">
        <v>6.5</v>
      </c>
      <c r="B49" s="32">
        <v>0.44510518030962254</v>
      </c>
    </row>
    <row r="50" spans="1:4" x14ac:dyDescent="0.35">
      <c r="A50" s="40">
        <v>7</v>
      </c>
      <c r="B50" s="32">
        <v>0.42891408397087105</v>
      </c>
    </row>
    <row r="51" spans="1:4" x14ac:dyDescent="0.35">
      <c r="A51" s="40">
        <v>7.5</v>
      </c>
      <c r="B51" s="32">
        <v>0.41437037217124167</v>
      </c>
    </row>
    <row r="52" spans="1:4" x14ac:dyDescent="0.35">
      <c r="A52" s="40">
        <v>8</v>
      </c>
      <c r="B52" s="32">
        <v>0.40121238764524703</v>
      </c>
    </row>
    <row r="53" spans="1:4" x14ac:dyDescent="0.35">
      <c r="A53" s="40">
        <v>8.5</v>
      </c>
      <c r="B53" s="32">
        <v>0.38923318883943803</v>
      </c>
    </row>
    <row r="54" spans="1:4" x14ac:dyDescent="0.35">
      <c r="A54" s="40">
        <v>9</v>
      </c>
      <c r="B54" s="32">
        <v>0.37826666666666664</v>
      </c>
      <c r="D54" s="42"/>
    </row>
    <row r="55" spans="1:4" x14ac:dyDescent="0.35">
      <c r="A55" s="40">
        <v>9.5</v>
      </c>
      <c r="B55" s="32">
        <v>0.36817773739837867</v>
      </c>
      <c r="D55" s="42"/>
    </row>
    <row r="56" spans="1:4" x14ac:dyDescent="0.35">
      <c r="A56" s="40">
        <v>10</v>
      </c>
      <c r="B56" s="32">
        <v>0.35885526887590768</v>
      </c>
      <c r="D56" s="42"/>
    </row>
    <row r="57" spans="1:4" x14ac:dyDescent="0.35">
      <c r="D57" s="42"/>
    </row>
  </sheetData>
  <sheetProtection algorithmName="SHA-512" hashValue="N96ZqL4gMi4nFxA84Qb+/6kgsAvm7kwtghCo2+lcZ1KwKbUj3+kU2h+ok0HFiWpGMkQ89ALhIIW5Xka4Mkwz0g==" saltValue="ta456Ou6wL/+y5FnA5NAPw==" spinCount="100000" sheet="1" objects="1" scenarios="1" selectLockedCells="1" selectUnlockedCells="1"/>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1"/>
  <sheetViews>
    <sheetView tabSelected="1" topLeftCell="A19" workbookViewId="0">
      <selection activeCell="G12" sqref="G12"/>
    </sheetView>
  </sheetViews>
  <sheetFormatPr defaultColWidth="9.1796875" defaultRowHeight="14.5" x14ac:dyDescent="0.35"/>
  <cols>
    <col min="1" max="1" width="88.81640625" style="56" customWidth="1"/>
    <col min="2" max="2" width="5" style="56" customWidth="1"/>
    <col min="3" max="3" width="15.81640625" style="56" customWidth="1"/>
    <col min="4" max="4" width="20" style="56" customWidth="1"/>
    <col min="5" max="5" width="8.1796875" style="56" bestFit="1" customWidth="1"/>
    <col min="6" max="6" width="3.26953125" style="56" customWidth="1"/>
    <col min="7" max="7" width="121.453125" style="52" customWidth="1"/>
    <col min="8" max="16384" width="9.1796875" style="56"/>
  </cols>
  <sheetData>
    <row r="1" spans="1:12" ht="18.5" x14ac:dyDescent="0.35">
      <c r="A1" s="55" t="s">
        <v>41</v>
      </c>
      <c r="G1" s="50"/>
    </row>
    <row r="2" spans="1:12" ht="51" customHeight="1" x14ac:dyDescent="0.35">
      <c r="A2" s="96" t="s">
        <v>72</v>
      </c>
      <c r="B2" s="97"/>
      <c r="C2" s="97"/>
      <c r="D2" s="97"/>
      <c r="G2" s="50"/>
    </row>
    <row r="3" spans="1:12" ht="18.5" x14ac:dyDescent="0.35">
      <c r="A3" s="57"/>
      <c r="G3" s="50"/>
    </row>
    <row r="4" spans="1:12" ht="54.75" customHeight="1" x14ac:dyDescent="0.35">
      <c r="A4" s="96" t="s">
        <v>95</v>
      </c>
      <c r="B4" s="96"/>
      <c r="C4" s="96"/>
      <c r="D4" s="96"/>
      <c r="E4" s="96"/>
      <c r="G4" s="50"/>
    </row>
    <row r="5" spans="1:12" s="59" customFormat="1" ht="12" customHeight="1" x14ac:dyDescent="0.35">
      <c r="A5" s="58"/>
      <c r="B5" s="58"/>
      <c r="C5" s="58"/>
      <c r="D5" s="58"/>
      <c r="E5" s="58"/>
      <c r="G5" s="51"/>
    </row>
    <row r="6" spans="1:12" ht="15.75" customHeight="1" thickBot="1" x14ac:dyDescent="0.4">
      <c r="G6" s="55" t="s">
        <v>100</v>
      </c>
      <c r="H6" s="60"/>
      <c r="I6" s="60"/>
      <c r="J6" s="60"/>
      <c r="K6" s="60"/>
      <c r="L6" s="60"/>
    </row>
    <row r="7" spans="1:12" ht="30" customHeight="1" thickBot="1" x14ac:dyDescent="0.4">
      <c r="A7" s="68" t="s">
        <v>50</v>
      </c>
      <c r="C7" s="84">
        <v>0</v>
      </c>
      <c r="E7" s="60" t="s">
        <v>38</v>
      </c>
      <c r="G7" s="52" t="s">
        <v>99</v>
      </c>
      <c r="H7" s="61"/>
      <c r="I7" s="61"/>
    </row>
    <row r="8" spans="1:12" ht="15.5" x14ac:dyDescent="0.35">
      <c r="A8" s="62"/>
      <c r="G8" s="53"/>
      <c r="H8" s="61"/>
      <c r="I8" s="61"/>
    </row>
    <row r="9" spans="1:12" ht="16" thickBot="1" x14ac:dyDescent="0.4">
      <c r="A9" s="60" t="s">
        <v>40</v>
      </c>
      <c r="C9" s="60" t="s">
        <v>51</v>
      </c>
      <c r="D9" s="69" t="s">
        <v>44</v>
      </c>
      <c r="G9" s="54"/>
    </row>
    <row r="10" spans="1:12" ht="26.5" thickBot="1" x14ac:dyDescent="0.4">
      <c r="A10" s="62" t="s">
        <v>49</v>
      </c>
      <c r="C10" s="84"/>
      <c r="D10" s="84"/>
      <c r="E10" s="60" t="s">
        <v>43</v>
      </c>
      <c r="G10" s="54" t="s">
        <v>98</v>
      </c>
    </row>
    <row r="11" spans="1:12" ht="15.75" customHeight="1" thickBot="1" x14ac:dyDescent="0.4">
      <c r="A11" s="62" t="s">
        <v>49</v>
      </c>
      <c r="C11" s="84"/>
      <c r="D11" s="84"/>
      <c r="E11" s="60" t="s">
        <v>43</v>
      </c>
      <c r="G11" s="52" t="s">
        <v>52</v>
      </c>
    </row>
    <row r="12" spans="1:12" ht="16" thickBot="1" x14ac:dyDescent="0.4">
      <c r="A12" s="62" t="s">
        <v>49</v>
      </c>
      <c r="C12" s="84"/>
      <c r="D12" s="84"/>
      <c r="E12" s="60" t="s">
        <v>43</v>
      </c>
      <c r="G12" s="52" t="s">
        <v>53</v>
      </c>
    </row>
    <row r="13" spans="1:12" ht="16" thickBot="1" x14ac:dyDescent="0.4">
      <c r="A13" s="62" t="s">
        <v>49</v>
      </c>
      <c r="C13" s="84"/>
      <c r="D13" s="84"/>
      <c r="E13" s="60" t="s">
        <v>43</v>
      </c>
      <c r="G13" s="52" t="s">
        <v>54</v>
      </c>
    </row>
    <row r="14" spans="1:12" ht="26.5" thickBot="1" x14ac:dyDescent="0.4">
      <c r="A14" s="62" t="s">
        <v>49</v>
      </c>
      <c r="C14" s="84"/>
      <c r="D14" s="84"/>
      <c r="E14" s="60" t="s">
        <v>43</v>
      </c>
      <c r="G14" s="52" t="s">
        <v>55</v>
      </c>
    </row>
    <row r="15" spans="1:12" ht="16" thickBot="1" x14ac:dyDescent="0.4">
      <c r="A15" s="62"/>
    </row>
    <row r="16" spans="1:12" ht="26.5" thickBot="1" x14ac:dyDescent="0.4">
      <c r="A16" s="60" t="s">
        <v>73</v>
      </c>
      <c r="C16" s="84">
        <v>0</v>
      </c>
      <c r="D16" s="83"/>
      <c r="E16" s="60" t="s">
        <v>43</v>
      </c>
      <c r="G16" s="52" t="s">
        <v>62</v>
      </c>
    </row>
    <row r="17" spans="1:7" ht="26.5" thickBot="1" x14ac:dyDescent="0.4">
      <c r="A17" s="60" t="s">
        <v>74</v>
      </c>
      <c r="C17" s="84">
        <v>0</v>
      </c>
      <c r="E17" s="60" t="s">
        <v>43</v>
      </c>
      <c r="G17" s="52" t="s">
        <v>63</v>
      </c>
    </row>
    <row r="18" spans="1:7" ht="15" thickBot="1" x14ac:dyDescent="0.4"/>
    <row r="19" spans="1:7" ht="16" thickBot="1" x14ac:dyDescent="0.4">
      <c r="A19" s="60" t="s">
        <v>58</v>
      </c>
      <c r="C19" s="84">
        <v>6</v>
      </c>
      <c r="E19" s="60" t="s">
        <v>45</v>
      </c>
      <c r="G19" s="52" t="s">
        <v>59</v>
      </c>
    </row>
    <row r="20" spans="1:7" ht="16" thickBot="1" x14ac:dyDescent="0.4">
      <c r="A20" s="60" t="s">
        <v>60</v>
      </c>
      <c r="D20" s="64">
        <f>IF(C16&gt;0,C16,IF(C19=4,B56,IF(C19=5,B57,IF(C19=6,B58,IF(C19=8,B59,IF(C19=10,B60,IF(C19=12,B61)))))))</f>
        <v>455</v>
      </c>
      <c r="E20" s="60"/>
      <c r="G20" s="52" t="s">
        <v>64</v>
      </c>
    </row>
    <row r="21" spans="1:7" ht="16" thickBot="1" x14ac:dyDescent="0.4">
      <c r="A21" s="60" t="s">
        <v>46</v>
      </c>
      <c r="C21" s="84">
        <v>8</v>
      </c>
      <c r="E21" s="60" t="s">
        <v>45</v>
      </c>
      <c r="G21" s="52" t="s">
        <v>42</v>
      </c>
    </row>
    <row r="22" spans="1:7" ht="26" x14ac:dyDescent="0.35">
      <c r="A22" s="60" t="s">
        <v>61</v>
      </c>
      <c r="D22" s="64">
        <f>IF(C17&gt;0,C17,IF(C21=4,B56,IF(C21=5,B57,IF(C21=6,B58,IF(C21=8,B59,IF(C21=10,B60,IF(C21=12,B61)))))))</f>
        <v>812</v>
      </c>
      <c r="E22" s="60" t="s">
        <v>43</v>
      </c>
      <c r="G22" s="52" t="s">
        <v>71</v>
      </c>
    </row>
    <row r="23" spans="1:7" ht="15.5" x14ac:dyDescent="0.35">
      <c r="E23" s="60"/>
    </row>
    <row r="24" spans="1:7" s="59" customFormat="1" x14ac:dyDescent="0.35"/>
    <row r="25" spans="1:7" ht="15" thickBot="1" x14ac:dyDescent="0.4">
      <c r="G25" s="56"/>
    </row>
    <row r="26" spans="1:7" ht="31.5" thickBot="1" x14ac:dyDescent="0.4">
      <c r="A26" s="82" t="s">
        <v>96</v>
      </c>
      <c r="C26" s="85">
        <v>0</v>
      </c>
      <c r="D26" s="63" t="s">
        <v>38</v>
      </c>
      <c r="G26" s="52" t="s">
        <v>47</v>
      </c>
    </row>
    <row r="27" spans="1:7" ht="29.25" customHeight="1" thickBot="1" x14ac:dyDescent="0.4">
      <c r="A27" s="62" t="s">
        <v>97</v>
      </c>
      <c r="C27" s="85">
        <v>0</v>
      </c>
      <c r="G27" s="52" t="s">
        <v>48</v>
      </c>
    </row>
    <row r="29" spans="1:7" ht="15" thickBot="1" x14ac:dyDescent="0.4"/>
    <row r="30" spans="1:7" ht="16.5" thickTop="1" thickBot="1" x14ac:dyDescent="0.4">
      <c r="A30" s="89" t="s">
        <v>101</v>
      </c>
      <c r="B30" s="87"/>
      <c r="C30" s="91" t="e">
        <f>IF(A49="NIET MOGELIJK",A49,A51)</f>
        <v>#DIV/0!</v>
      </c>
      <c r="D30" s="92" t="s">
        <v>39</v>
      </c>
      <c r="G30" s="52" t="s">
        <v>56</v>
      </c>
    </row>
    <row r="31" spans="1:7" ht="27" thickTop="1" thickBot="1" x14ac:dyDescent="0.4">
      <c r="A31" s="90" t="s">
        <v>84</v>
      </c>
      <c r="B31" s="88"/>
      <c r="C31" s="93" t="e">
        <f>IF(AND(C27=1,C30&gt;D20),D20,IF(AND(C27&gt;1,C30&gt;D22),D22,C30))</f>
        <v>#DIV/0!</v>
      </c>
      <c r="D31" s="94" t="s">
        <v>39</v>
      </c>
      <c r="G31" s="52" t="s">
        <v>82</v>
      </c>
    </row>
    <row r="32" spans="1:7" ht="15" thickTop="1" x14ac:dyDescent="0.35">
      <c r="G32" s="95" t="s">
        <v>102</v>
      </c>
    </row>
    <row r="33" spans="1:7" s="59" customFormat="1" x14ac:dyDescent="0.35"/>
    <row r="35" spans="1:7" s="74" customFormat="1" x14ac:dyDescent="0.35">
      <c r="G35" s="52"/>
    </row>
    <row r="36" spans="1:7" s="74" customFormat="1" x14ac:dyDescent="0.35">
      <c r="G36" s="52"/>
    </row>
    <row r="37" spans="1:7" s="74" customFormat="1" x14ac:dyDescent="0.35">
      <c r="G37" s="52"/>
    </row>
    <row r="38" spans="1:7" ht="15.5" x14ac:dyDescent="0.35">
      <c r="A38" s="60" t="s">
        <v>75</v>
      </c>
    </row>
    <row r="39" spans="1:7" ht="15.5" x14ac:dyDescent="0.35">
      <c r="A39" s="60" t="s">
        <v>57</v>
      </c>
      <c r="B39" s="60"/>
      <c r="C39" s="60"/>
      <c r="D39" s="60"/>
    </row>
    <row r="40" spans="1:7" ht="15.5" x14ac:dyDescent="0.35">
      <c r="G40" s="70"/>
    </row>
    <row r="41" spans="1:7" ht="17.149999999999999" customHeight="1" x14ac:dyDescent="0.35">
      <c r="A41" s="66" t="e">
        <f>((D11-D10)/(C11-C10)*(C27-C10)+D10)</f>
        <v>#DIV/0!</v>
      </c>
      <c r="B41" s="73"/>
      <c r="C41" s="73"/>
      <c r="D41" s="73"/>
      <c r="E41" s="73"/>
    </row>
    <row r="42" spans="1:7" ht="17.149999999999999" customHeight="1" x14ac:dyDescent="0.35">
      <c r="A42" s="71" t="s">
        <v>76</v>
      </c>
      <c r="B42" s="73"/>
      <c r="C42" s="73"/>
      <c r="D42" s="73"/>
      <c r="E42" s="73"/>
    </row>
    <row r="43" spans="1:7" ht="17.149999999999999" customHeight="1" x14ac:dyDescent="0.35">
      <c r="A43" s="66" t="e">
        <f>((D12-D11)/(C12-C11)*(C27-C11)+D11)</f>
        <v>#DIV/0!</v>
      </c>
      <c r="B43" s="73"/>
      <c r="C43" s="73"/>
      <c r="D43" s="73"/>
      <c r="E43" s="73"/>
      <c r="G43" s="56"/>
    </row>
    <row r="44" spans="1:7" ht="17.149999999999999" customHeight="1" x14ac:dyDescent="0.35">
      <c r="A44" s="71" t="s">
        <v>77</v>
      </c>
      <c r="B44" s="73"/>
      <c r="C44" s="73"/>
      <c r="D44" s="73"/>
      <c r="E44" s="73"/>
    </row>
    <row r="45" spans="1:7" ht="17.149999999999999" customHeight="1" x14ac:dyDescent="0.35">
      <c r="A45" s="66" t="e">
        <f>((D13-D12)/(C13-C12)*(C27-C12)+D12)</f>
        <v>#DIV/0!</v>
      </c>
      <c r="B45" s="73"/>
      <c r="C45" s="73"/>
      <c r="D45" s="73"/>
      <c r="E45" s="73"/>
    </row>
    <row r="46" spans="1:7" ht="17.149999999999999" customHeight="1" x14ac:dyDescent="0.35">
      <c r="A46" s="71" t="s">
        <v>78</v>
      </c>
      <c r="B46" s="73"/>
      <c r="C46" s="73"/>
      <c r="D46" s="73"/>
      <c r="E46" s="73"/>
    </row>
    <row r="47" spans="1:7" ht="17.149999999999999" customHeight="1" x14ac:dyDescent="0.35">
      <c r="A47" s="66" t="e">
        <f>((D14-D13)/(C14-C13)*(C27-C13)+D13)</f>
        <v>#DIV/0!</v>
      </c>
      <c r="B47" s="73"/>
      <c r="C47" s="73"/>
      <c r="D47" s="73"/>
      <c r="E47" s="73"/>
    </row>
    <row r="48" spans="1:7" ht="17.149999999999999" customHeight="1" x14ac:dyDescent="0.35">
      <c r="A48" s="71" t="s">
        <v>79</v>
      </c>
      <c r="B48" s="73"/>
      <c r="C48" s="73"/>
      <c r="D48" s="73"/>
      <c r="E48" s="73"/>
    </row>
    <row r="49" spans="1:7" ht="15.5" x14ac:dyDescent="0.35">
      <c r="A49" s="65" t="e">
        <f>IF(AND(C27&gt;=C10,C27&lt;=C11),A41,IF(AND(C27&gt;=C11,C27&lt;=C12),A43,IF(AND(C27&gt;=C12,C27&lt;=C13),A45,IF(AND(C27&gt;=C13,C27&lt;=C14),A47,"NIET MOGELIJK"))))</f>
        <v>#DIV/0!</v>
      </c>
      <c r="B49" s="72"/>
      <c r="C49" s="72"/>
      <c r="D49" s="72"/>
      <c r="E49" s="72"/>
    </row>
    <row r="50" spans="1:7" ht="37.5" customHeight="1" x14ac:dyDescent="0.35">
      <c r="A50" s="98" t="s">
        <v>80</v>
      </c>
      <c r="B50" s="99"/>
      <c r="C50" s="99"/>
      <c r="D50" s="99"/>
      <c r="E50" s="99"/>
    </row>
    <row r="51" spans="1:7" ht="18.5" x14ac:dyDescent="0.35">
      <c r="A51" s="67" t="e">
        <f>A49/(1.1348*POWER(C7,-0.5))*(1.1348*POWER(C26,-0.5))</f>
        <v>#DIV/0!</v>
      </c>
      <c r="B51" s="72"/>
      <c r="C51" s="72"/>
      <c r="D51" s="72"/>
      <c r="E51" s="72"/>
    </row>
    <row r="52" spans="1:7" ht="27" customHeight="1" x14ac:dyDescent="0.35">
      <c r="A52" s="98" t="s">
        <v>81</v>
      </c>
      <c r="B52" s="100"/>
      <c r="C52" s="100"/>
      <c r="D52" s="100"/>
      <c r="E52" s="100"/>
    </row>
    <row r="55" spans="1:7" ht="15.5" x14ac:dyDescent="0.35">
      <c r="A55" s="60" t="s">
        <v>83</v>
      </c>
      <c r="G55" s="56"/>
    </row>
    <row r="56" spans="1:7" ht="15.5" x14ac:dyDescent="0.35">
      <c r="A56" s="56" t="s">
        <v>70</v>
      </c>
      <c r="B56" s="56">
        <v>203</v>
      </c>
      <c r="C56" s="60" t="s">
        <v>43</v>
      </c>
      <c r="G56" s="56"/>
    </row>
    <row r="57" spans="1:7" ht="15.5" x14ac:dyDescent="0.35">
      <c r="A57" s="56" t="s">
        <v>65</v>
      </c>
      <c r="B57" s="56">
        <v>315</v>
      </c>
      <c r="C57" s="60" t="s">
        <v>43</v>
      </c>
      <c r="G57" s="56"/>
    </row>
    <row r="58" spans="1:7" ht="15.5" x14ac:dyDescent="0.35">
      <c r="A58" s="56" t="s">
        <v>66</v>
      </c>
      <c r="B58" s="56">
        <v>455</v>
      </c>
      <c r="C58" s="60" t="s">
        <v>43</v>
      </c>
      <c r="G58" s="56"/>
    </row>
    <row r="59" spans="1:7" ht="15.5" x14ac:dyDescent="0.35">
      <c r="A59" s="56" t="s">
        <v>67</v>
      </c>
      <c r="B59" s="56">
        <v>812</v>
      </c>
      <c r="C59" s="60" t="s">
        <v>43</v>
      </c>
      <c r="G59" s="56"/>
    </row>
    <row r="60" spans="1:7" ht="15.5" x14ac:dyDescent="0.35">
      <c r="A60" s="56" t="s">
        <v>68</v>
      </c>
      <c r="B60" s="56">
        <v>1260</v>
      </c>
      <c r="C60" s="60" t="s">
        <v>43</v>
      </c>
      <c r="G60" s="56"/>
    </row>
    <row r="61" spans="1:7" ht="15.5" x14ac:dyDescent="0.35">
      <c r="A61" s="56" t="s">
        <v>69</v>
      </c>
      <c r="B61" s="56">
        <v>1820</v>
      </c>
      <c r="C61" s="60" t="s">
        <v>43</v>
      </c>
      <c r="G61" s="56"/>
    </row>
  </sheetData>
  <sheetProtection algorithmName="SHA-512" hashValue="mtf+sx4pKqmW9NBde5SqoTBhGirHPyT0w52spA5v76qFmXmMVEscrzTQuCt4J42UA2y7Uc0TN/EVnExKtfyolQ==" saltValue="vwt9sDVCjrBgehs3QMXnhw==" spinCount="100000" sheet="1" objects="1" scenarios="1"/>
  <mergeCells count="4">
    <mergeCell ref="A2:D2"/>
    <mergeCell ref="A50:E50"/>
    <mergeCell ref="A52:E52"/>
    <mergeCell ref="A4: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rekenblad</vt:lpstr>
      <vt:lpstr>overnameblad</vt:lpstr>
      <vt:lpstr>correctiefactor tabel</vt:lpstr>
      <vt:lpstr>controlelaadsnelheden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Tijssen</dc:creator>
  <cp:lastModifiedBy>Tijssen, Erwin E</cp:lastModifiedBy>
  <cp:lastPrinted>2017-12-18T06:08:49Z</cp:lastPrinted>
  <dcterms:created xsi:type="dcterms:W3CDTF">2017-11-16T09:47:02Z</dcterms:created>
  <dcterms:modified xsi:type="dcterms:W3CDTF">2021-05-31T07:16:27Z</dcterms:modified>
</cp:coreProperties>
</file>